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1"/>
  </bookViews>
  <sheets>
    <sheet name="Титульный лист" sheetId="1" r:id="rId1"/>
    <sheet name="апрель" sheetId="2" r:id="rId2"/>
  </sheets>
  <definedNames>
    <definedName name="_xlnm.Print_Titles" localSheetId="1">'апрель'!$A:$A,'апрель'!$5:$7</definedName>
    <definedName name="_xlnm.Print_Area" localSheetId="1">'апрель'!$A$1:$AF$89</definedName>
  </definedNames>
  <calcPr fullCalcOnLoad="1"/>
</workbook>
</file>

<file path=xl/comments2.xml><?xml version="1.0" encoding="utf-8"?>
<comments xmlns="http://schemas.openxmlformats.org/spreadsheetml/2006/main">
  <authors>
    <author>Обухова Елена Амировна</author>
  </authors>
  <commentList>
    <comment ref="A70" authorId="0">
      <text>
        <r>
          <rPr>
            <b/>
            <sz val="13"/>
            <rFont val="Tahoma"/>
            <family val="2"/>
          </rPr>
          <t>Обухова Елена Амировна:</t>
        </r>
        <r>
          <rPr>
            <sz val="13"/>
            <rFont val="Tahoma"/>
            <family val="2"/>
          </rPr>
          <t xml:space="preserve">
мер-ие 03.03.18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<sst xmlns="http://schemas.openxmlformats.org/spreadsheetml/2006/main" count="141" uniqueCount="73">
  <si>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</si>
  <si>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</si>
  <si>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</si>
  <si>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</si>
  <si>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Мероприятия программы</t>
  </si>
  <si>
    <t>План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</si>
  <si>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</si>
  <si>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</si>
  <si>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</si>
  <si>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</si>
  <si>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</si>
  <si>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</si>
  <si>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</si>
  <si>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</si>
  <si>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</si>
  <si>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</si>
  <si>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</si>
  <si>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</si>
  <si>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</si>
  <si>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</si>
  <si>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</si>
  <si>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</si>
  <si>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 xml:space="preserve">план </t>
  </si>
  <si>
    <t>Подпрограмма 1.Дети города Когалыма</t>
  </si>
  <si>
    <t xml:space="preserve">Задача 1. Повышение качества жизни и уровня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создание благоприятных условий жизнедеятельности семей усыновителей, опекунов, попечителей, приёмных семей.
</t>
  </si>
  <si>
    <t>Мероприятия:</t>
  </si>
  <si>
    <t>п.1.1.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 (назначение и предоставление ежемесячной выплаты на содержание ребенка, переданному на воспитание в семью опекунов или попечителей, приемную семью, а также усыновителям на содержание усыновленного ребенка; назначение  и предоставление вознаграждения приемным родителям; обеспечение по окончании ими общеобразовательных учреждений одеждой и обувью, мягким инвентарем или денежной компенсацией; обеспечение средствами на проезд в городском, пригородном транспорте; обеспечение денежными средствами на проезд один раз в год к месту жительства и обратно к месту учебы).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</si>
  <si>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</si>
  <si>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</si>
  <si>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</si>
  <si>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</si>
  <si>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</si>
  <si>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 xml:space="preserve">п.1.2. Назначение и предоставление единовременного пособия  при всех формах устройства детей, лишенных родительского попечения, в семью. </t>
  </si>
  <si>
    <t>Задача 2. Исполнение отдельных государственных полномочий Ханты-Мансийского автономного округа - Югры в сфере опеки и попечительства</t>
  </si>
  <si>
    <t>Задача 3. Развитие форм и методов организованного отдыха детей города Когалыма, в том числе детей, находящихся в трудной жизненной ситуации, социально опасном положении</t>
  </si>
  <si>
    <t>Подпрограмма 2. Преодоление социальной исключенности</t>
  </si>
  <si>
    <t>Задача 4: Обеспечение дополнительными гарантиями права детей-сирот и детей, оставшихся без попечения родителей, лиц из числа детей-сирот и детей, оставшихся без попечения родителей, на государственное содержание, имущество и жилое помещение.</t>
  </si>
  <si>
    <t>Итого по программе, в том числе</t>
  </si>
  <si>
    <t>УПРАВЛЕНИЕ ОПЕКИ И ПОПЕЧИТЕЛЬСТВА</t>
  </si>
  <si>
    <t>Начальник управления опеки и попечительства</t>
  </si>
  <si>
    <t>С.В.Макляк</t>
  </si>
  <si>
    <t>"Социальная поддержка жителей города Когалыма на 2014-2017 годы"</t>
  </si>
  <si>
    <t>2015 год</t>
  </si>
  <si>
    <t>п.2.1. Организация  деятельности по опеке и попечительству</t>
  </si>
  <si>
    <t>п.3.1. Организация деятельности лагерей с дневным пребыванием детей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кадров.</t>
  </si>
  <si>
    <t>п.3.3. Организации культурно-досуговой деятельности и совершенствовании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</si>
  <si>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п.4.1. Назначение и предоставление ежемесячной выплаты на оплату жилого помещения и коммунальных услуг детям-сиротам и детям, оставшимся без попечения родителей, воспитывающимся в организациях для детей-сирот, а также лицам из числа детей-сирот и детей, оставшихся без попечения родителей, в период их нахождения в организациях для детей-сирот,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</si>
  <si>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тыс.руб.</t>
  </si>
  <si>
    <t>Профинансировано на отчетную дату</t>
  </si>
  <si>
    <t>Результаты реализации и причины отклонений факта от плана</t>
  </si>
  <si>
    <t>кассовый расход</t>
  </si>
  <si>
    <t>н</t>
  </si>
  <si>
    <t>в т.ч. софинансирование (бюджет автономного округа)</t>
  </si>
  <si>
    <t>в т.ч. софинансирование (бюджет города Когалыма)</t>
  </si>
  <si>
    <t>убрала привлечнные срадества 2510,10</t>
  </si>
  <si>
    <t>Исполнитель:</t>
  </si>
  <si>
    <t>п.4.2. Предоставление детям-сиротам и детям, оставшимся без попечения родителей, лицам из числа детей-сирот и детей, оставшихся без попечения родителей, не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детям-сиротам и детям, оставшимся без попечения родителей, лицам из числа детей-сирот и детей, оставшихся без попечения родителей,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невозможным,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</t>
  </si>
  <si>
    <t xml:space="preserve"> п.3.2.Предоставление путёвок, курсовок, а также оплаты медицинских услуг и проезда к месту лечения (оздоровления) и обратно</t>
  </si>
  <si>
    <t>Отчет о ходе реализации муниципальной программы " Социальная поддержка жителей города Когалыма на 2014-2017 годы"</t>
  </si>
  <si>
    <t>План на 2015 год</t>
  </si>
  <si>
    <t>Старший бухгалтер УОП</t>
  </si>
  <si>
    <t>Муниципальная программа"Социальная поддержка жителей города Когалыма на 2014-2017 годы"</t>
  </si>
  <si>
    <t>Остаток 13,04т.р. образовался в связи с тем что фактически предоставленные документы на возмещение затрат по данной статье составили сумму меньше заявленной ранее.</t>
  </si>
  <si>
    <t>Задача 5:Повышение уровня материального обеспечения ветеранов Великой Отечественной войны 1941-1945 годов</t>
  </si>
  <si>
    <t>п. 5.1. Единовременная выплата ветеранам Великой Отечественной войны, проживающим в городе Когалыме</t>
  </si>
  <si>
    <t>за апрель 2015 года</t>
  </si>
  <si>
    <t>Неисполнение связано с тем, что аукцион на сумму 6412 т.р. по желанию победителя аукциона был расторгнут контракт и был проведен повторно. Окончание проведения аукциона состоялось 05.05.2015. Оплата будет осуществлена после подписания контракта, т.е. в конце мая.</t>
  </si>
  <si>
    <r>
      <t xml:space="preserve">(211ст) </t>
    </r>
    <r>
      <rPr>
        <b/>
        <sz val="12"/>
        <rFont val="Times New Roman"/>
        <family val="1"/>
      </rPr>
      <t>4320,77</t>
    </r>
    <r>
      <rPr>
        <sz val="12"/>
        <rFont val="Times New Roman"/>
        <family val="1"/>
      </rPr>
      <t xml:space="preserve"> заработная плата; (212ст)</t>
    </r>
    <r>
      <rPr>
        <b/>
        <sz val="12"/>
        <rFont val="Times New Roman"/>
        <family val="1"/>
      </rPr>
      <t xml:space="preserve"> 22,50 </t>
    </r>
    <r>
      <rPr>
        <sz val="12"/>
        <rFont val="Times New Roman"/>
        <family val="1"/>
      </rPr>
      <t xml:space="preserve">прочие выплаты; (213 ст) </t>
    </r>
    <r>
      <rPr>
        <b/>
        <sz val="12"/>
        <rFont val="Times New Roman"/>
        <family val="1"/>
      </rPr>
      <t>1454,88</t>
    </r>
    <r>
      <rPr>
        <sz val="12"/>
        <rFont val="Times New Roman"/>
        <family val="1"/>
      </rPr>
      <t xml:space="preserve"> страховые взносы; (221) </t>
    </r>
    <r>
      <rPr>
        <b/>
        <sz val="12"/>
        <rFont val="Times New Roman"/>
        <family val="1"/>
      </rPr>
      <t>25,71</t>
    </r>
    <r>
      <rPr>
        <sz val="12"/>
        <rFont val="Times New Roman"/>
        <family val="1"/>
      </rPr>
      <t xml:space="preserve"> услуги связи; (222 ст) </t>
    </r>
    <r>
      <rPr>
        <b/>
        <sz val="12"/>
        <rFont val="Times New Roman"/>
        <family val="1"/>
      </rPr>
      <t xml:space="preserve">298,53 </t>
    </r>
    <r>
      <rPr>
        <sz val="12"/>
        <rFont val="Times New Roman"/>
        <family val="1"/>
      </rPr>
      <t xml:space="preserve">транспортные улсуги; (223 ст) </t>
    </r>
    <r>
      <rPr>
        <b/>
        <sz val="12"/>
        <rFont val="Times New Roman"/>
        <family val="1"/>
      </rPr>
      <t>63,82</t>
    </r>
    <r>
      <rPr>
        <sz val="12"/>
        <rFont val="Times New Roman"/>
        <family val="1"/>
      </rPr>
      <t xml:space="preserve"> коммунальные услуги; (225 ст) </t>
    </r>
    <r>
      <rPr>
        <b/>
        <sz val="12"/>
        <rFont val="Times New Roman"/>
        <family val="1"/>
      </rPr>
      <t xml:space="preserve">72,03 </t>
    </r>
    <r>
      <rPr>
        <sz val="12"/>
        <rFont val="Times New Roman"/>
        <family val="1"/>
      </rPr>
      <t xml:space="preserve">работы, услуги по содержанию имущества; (226 ст) </t>
    </r>
    <r>
      <rPr>
        <b/>
        <sz val="12"/>
        <rFont val="Times New Roman"/>
        <family val="1"/>
      </rPr>
      <t>101,99</t>
    </r>
    <r>
      <rPr>
        <sz val="12"/>
        <rFont val="Times New Roman"/>
        <family val="1"/>
      </rPr>
      <t xml:space="preserve"> прочие работы, услуги;   </t>
    </r>
  </si>
  <si>
    <t>Договора заключены, поставка товара и оплата будет осуществлена в мае</t>
  </si>
  <si>
    <r>
      <t xml:space="preserve">Выплата усыновителям, опекунам, подопечным </t>
    </r>
    <r>
      <rPr>
        <b/>
        <sz val="12"/>
        <rFont val="Times New Roman"/>
        <family val="1"/>
      </rPr>
      <t xml:space="preserve">19155,90 т.р., </t>
    </r>
    <r>
      <rPr>
        <sz val="12"/>
        <rFont val="Times New Roman"/>
        <family val="1"/>
      </rPr>
      <t xml:space="preserve">вознаграждение приёмным родителям </t>
    </r>
    <r>
      <rPr>
        <b/>
        <sz val="12"/>
        <rFont val="Times New Roman"/>
        <family val="1"/>
      </rPr>
      <t>6111,77 т.р.</t>
    </r>
    <r>
      <rPr>
        <sz val="12"/>
        <rFont val="Times New Roman"/>
        <family val="1"/>
      </rPr>
      <t xml:space="preserve">, страховые взносы </t>
    </r>
    <r>
      <rPr>
        <b/>
        <sz val="12"/>
        <rFont val="Times New Roman"/>
        <family val="1"/>
      </rPr>
      <t>1656,29 т.р. о</t>
    </r>
    <r>
      <rPr>
        <sz val="12"/>
        <rFont val="Times New Roman"/>
        <family val="1"/>
      </rPr>
      <t>плата проезда</t>
    </r>
    <r>
      <rPr>
        <b/>
        <sz val="12"/>
        <rFont val="Times New Roman"/>
        <family val="1"/>
      </rPr>
      <t xml:space="preserve"> 214,46 т.р.,  у</t>
    </r>
    <r>
      <rPr>
        <sz val="12"/>
        <rFont val="Times New Roman"/>
        <family val="1"/>
      </rPr>
      <t>слуги банка</t>
    </r>
    <r>
      <rPr>
        <b/>
        <sz val="12"/>
        <rFont val="Times New Roman"/>
        <family val="1"/>
      </rPr>
      <t xml:space="preserve"> 106,67 т.р.</t>
    </r>
    <r>
      <rPr>
        <sz val="12"/>
        <rFont val="Times New Roman"/>
        <family val="1"/>
      </rPr>
      <t xml:space="preserve">  Неисполнение 206,01т.р. Приостановлена выплата на вознапграждение приёмнойц семье на период временного пребывания в образовательной организации п.8 ст.10 Закон ХМАО-Югры №86-оз от 09.06.2009.Прекаращена выплата на усыновителя</t>
    </r>
  </si>
  <si>
    <t>Обухова Елена Амировна</t>
  </si>
  <si>
    <t>(34667)9-38-57</t>
  </si>
  <si>
    <t>экономия связана с тем, что были безвозмездные поступления в целях организации празднования 70-летия победы в ВОВ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</si>
</sst>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 ;[Red]\-#,##0.0\ "/>
    <numFmt numFmtId="181" formatCode="#,##0_ ;[Red]\-#,##0\ "/>
    <numFmt numFmtId="182" formatCode="#,##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4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b/>
      <i/>
      <sz val="13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5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Tahoma"/>
      <family val="0"/>
    </font>
    <font>
      <b/>
      <sz val="13"/>
      <name val="Tahoma"/>
      <family val="2"/>
    </font>
    <font>
      <sz val="1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2" fillId="3" borderId="0" applyNumberFormat="0" applyBorder="0" applyAlignment="0" applyProtection="0"/>
    <xf numFmtId="0" fontId="1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42" fillId="9" borderId="0" applyNumberFormat="0" applyBorder="0" applyAlignment="0" applyProtection="0"/>
    <xf numFmtId="0" fontId="1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8" borderId="0" applyNumberFormat="0" applyBorder="0" applyAlignment="0" applyProtection="0"/>
    <xf numFmtId="0" fontId="42" fillId="20" borderId="0" applyNumberFormat="0" applyBorder="0" applyAlignment="0" applyProtection="0"/>
    <xf numFmtId="0" fontId="1" fillId="14" borderId="0" applyNumberFormat="0" applyBorder="0" applyAlignment="0" applyProtection="0"/>
    <xf numFmtId="0" fontId="42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2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16" borderId="0" applyNumberFormat="0" applyBorder="0" applyAlignment="0" applyProtection="0"/>
    <xf numFmtId="0" fontId="43" fillId="26" borderId="0" applyNumberFormat="0" applyBorder="0" applyAlignment="0" applyProtection="0"/>
    <xf numFmtId="0" fontId="2" fillId="18" borderId="0" applyNumberFormat="0" applyBorder="0" applyAlignment="0" applyProtection="0"/>
    <xf numFmtId="0" fontId="43" fillId="27" borderId="0" applyNumberFormat="0" applyBorder="0" applyAlignment="0" applyProtection="0"/>
    <xf numFmtId="0" fontId="2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43" fillId="31" borderId="0" applyNumberFormat="0" applyBorder="0" applyAlignment="0" applyProtection="0"/>
    <xf numFmtId="0" fontId="2" fillId="32" borderId="0" applyNumberFormat="0" applyBorder="0" applyAlignment="0" applyProtection="0"/>
    <xf numFmtId="0" fontId="4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8" fillId="0" borderId="0" xfId="0" applyFont="1" applyAlignment="1">
      <alignment/>
    </xf>
    <xf numFmtId="0" fontId="23" fillId="0" borderId="0" xfId="0" applyFont="1" applyFill="1" applyAlignment="1">
      <alignment horizontal="justify" vertical="center" wrapText="1"/>
    </xf>
    <xf numFmtId="18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181" fontId="23" fillId="0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vertical="center" wrapText="1"/>
    </xf>
    <xf numFmtId="180" fontId="24" fillId="32" borderId="10" xfId="0" applyNumberFormat="1" applyFont="1" applyFill="1" applyBorder="1" applyAlignment="1" applyProtection="1">
      <alignment horizontal="right" vertical="center"/>
      <protection/>
    </xf>
    <xf numFmtId="49" fontId="24" fillId="0" borderId="11" xfId="0" applyNumberFormat="1" applyFont="1" applyFill="1" applyBorder="1" applyAlignment="1" applyProtection="1">
      <alignment vertical="center"/>
      <protection locked="0"/>
    </xf>
    <xf numFmtId="49" fontId="24" fillId="32" borderId="11" xfId="0" applyNumberFormat="1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 applyProtection="1">
      <alignment wrapText="1"/>
      <protection/>
    </xf>
    <xf numFmtId="0" fontId="24" fillId="0" borderId="11" xfId="0" applyFont="1" applyFill="1" applyBorder="1" applyAlignment="1">
      <alignment horizontal="justify" wrapText="1"/>
    </xf>
    <xf numFmtId="0" fontId="24" fillId="0" borderId="11" xfId="0" applyFont="1" applyFill="1" applyBorder="1" applyAlignment="1" applyProtection="1">
      <alignment horizontal="justify" wrapText="1"/>
      <protection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23" fillId="0" borderId="12" xfId="0" applyNumberFormat="1" applyFont="1" applyFill="1" applyBorder="1" applyAlignment="1">
      <alignment horizontal="center" vertical="center" wrapText="1"/>
    </xf>
    <xf numFmtId="181" fontId="23" fillId="0" borderId="13" xfId="0" applyNumberFormat="1" applyFont="1" applyFill="1" applyBorder="1" applyAlignment="1">
      <alignment horizontal="center" vertical="center" wrapText="1"/>
    </xf>
    <xf numFmtId="181" fontId="23" fillId="0" borderId="14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right" vertical="center"/>
      <protection locked="0"/>
    </xf>
    <xf numFmtId="49" fontId="2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4" fillId="32" borderId="10" xfId="0" applyNumberFormat="1" applyFont="1" applyFill="1" applyBorder="1" applyAlignment="1" applyProtection="1">
      <alignment horizontal="right" vertical="center"/>
      <protection locked="0"/>
    </xf>
    <xf numFmtId="4" fontId="24" fillId="32" borderId="10" xfId="0" applyNumberFormat="1" applyFont="1" applyFill="1" applyBorder="1" applyAlignment="1" applyProtection="1">
      <alignment horizontal="right" vertical="center"/>
      <protection/>
    </xf>
    <xf numFmtId="180" fontId="24" fillId="32" borderId="15" xfId="0" applyNumberFormat="1" applyFont="1" applyFill="1" applyBorder="1" applyAlignment="1" applyProtection="1">
      <alignment horizontal="right" vertical="center" wrapText="1"/>
      <protection/>
    </xf>
    <xf numFmtId="4" fontId="24" fillId="0" borderId="10" xfId="0" applyNumberFormat="1" applyFont="1" applyFill="1" applyBorder="1" applyAlignment="1">
      <alignment horizontal="right" vertical="top" wrapText="1"/>
    </xf>
    <xf numFmtId="4" fontId="23" fillId="0" borderId="10" xfId="0" applyNumberFormat="1" applyFont="1" applyFill="1" applyBorder="1" applyAlignment="1">
      <alignment horizontal="right"/>
    </xf>
    <xf numFmtId="4" fontId="23" fillId="0" borderId="15" xfId="0" applyNumberFormat="1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justify" wrapText="1"/>
    </xf>
    <xf numFmtId="4" fontId="24" fillId="0" borderId="16" xfId="0" applyNumberFormat="1" applyFont="1" applyFill="1" applyBorder="1" applyAlignment="1">
      <alignment horizontal="right" vertical="center" wrapText="1"/>
    </xf>
    <xf numFmtId="182" fontId="24" fillId="0" borderId="16" xfId="0" applyNumberFormat="1" applyFont="1" applyFill="1" applyBorder="1" applyAlignment="1" applyProtection="1">
      <alignment horizontal="right" wrapText="1"/>
      <protection/>
    </xf>
    <xf numFmtId="4" fontId="24" fillId="0" borderId="16" xfId="0" applyNumberFormat="1" applyFont="1" applyFill="1" applyBorder="1" applyAlignment="1">
      <alignment horizontal="right" vertical="center"/>
    </xf>
    <xf numFmtId="0" fontId="34" fillId="0" borderId="1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182" fontId="24" fillId="0" borderId="16" xfId="0" applyNumberFormat="1" applyFont="1" applyFill="1" applyBorder="1" applyAlignment="1">
      <alignment horizontal="right" wrapText="1"/>
    </xf>
    <xf numFmtId="182" fontId="24" fillId="0" borderId="16" xfId="0" applyNumberFormat="1" applyFont="1" applyFill="1" applyBorder="1" applyAlignment="1" applyProtection="1">
      <alignment vertical="center" wrapText="1"/>
      <protection/>
    </xf>
    <xf numFmtId="4" fontId="24" fillId="0" borderId="16" xfId="0" applyNumberFormat="1" applyFont="1" applyFill="1" applyBorder="1" applyAlignment="1" applyProtection="1">
      <alignment vertical="center" wrapText="1"/>
      <protection/>
    </xf>
    <xf numFmtId="180" fontId="24" fillId="0" borderId="0" xfId="0" applyNumberFormat="1" applyFont="1" applyFill="1" applyAlignment="1">
      <alignment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0" fontId="36" fillId="42" borderId="0" xfId="0" applyFont="1" applyFill="1" applyAlignment="1">
      <alignment/>
    </xf>
    <xf numFmtId="0" fontId="33" fillId="0" borderId="0" xfId="0" applyFont="1" applyFill="1" applyAlignment="1">
      <alignment/>
    </xf>
    <xf numFmtId="4" fontId="27" fillId="43" borderId="16" xfId="0" applyNumberFormat="1" applyFont="1" applyFill="1" applyBorder="1" applyAlignment="1" applyProtection="1">
      <alignment horizontal="right" vertical="center" wrapText="1"/>
      <protection/>
    </xf>
    <xf numFmtId="4" fontId="37" fillId="43" borderId="16" xfId="0" applyNumberFormat="1" applyFont="1" applyFill="1" applyBorder="1" applyAlignment="1" applyProtection="1">
      <alignment horizontal="right" vertical="center" wrapText="1"/>
      <protection/>
    </xf>
    <xf numFmtId="4" fontId="23" fillId="0" borderId="12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justify" wrapText="1"/>
    </xf>
    <xf numFmtId="4" fontId="37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justify" vertical="center" wrapText="1"/>
    </xf>
    <xf numFmtId="4" fontId="27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justify" vertical="center" wrapText="1"/>
    </xf>
    <xf numFmtId="0" fontId="37" fillId="0" borderId="0" xfId="0" applyFont="1" applyFill="1" applyAlignment="1">
      <alignment horizontal="right" vertical="center" wrapText="1"/>
    </xf>
    <xf numFmtId="180" fontId="37" fillId="0" borderId="0" xfId="0" applyNumberFormat="1" applyFont="1" applyFill="1" applyAlignment="1">
      <alignment horizontal="right" vertical="center" wrapText="1"/>
    </xf>
    <xf numFmtId="0" fontId="3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right" vertical="center" wrapText="1"/>
    </xf>
    <xf numFmtId="180" fontId="27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180" fontId="23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justify" vertical="center" wrapText="1"/>
    </xf>
    <xf numFmtId="181" fontId="24" fillId="0" borderId="13" xfId="0" applyNumberFormat="1" applyFont="1" applyFill="1" applyBorder="1" applyAlignment="1">
      <alignment horizontal="center" vertical="center" wrapText="1"/>
    </xf>
    <xf numFmtId="181" fontId="24" fillId="0" borderId="14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justify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justify" wrapText="1"/>
    </xf>
    <xf numFmtId="4" fontId="24" fillId="0" borderId="0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Fill="1" applyAlignment="1">
      <alignment horizontal="right" vertical="center" wrapText="1"/>
    </xf>
    <xf numFmtId="14" fontId="37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right" vertical="center" wrapText="1"/>
    </xf>
    <xf numFmtId="180" fontId="24" fillId="0" borderId="0" xfId="0" applyNumberFormat="1" applyFont="1" applyFill="1" applyAlignment="1">
      <alignment horizontal="right" vertical="center" wrapText="1"/>
    </xf>
    <xf numFmtId="4" fontId="23" fillId="0" borderId="15" xfId="0" applyNumberFormat="1" applyFont="1" applyFill="1" applyBorder="1" applyAlignment="1">
      <alignment horizontal="left" vertical="center" wrapText="1"/>
    </xf>
    <xf numFmtId="4" fontId="24" fillId="0" borderId="15" xfId="0" applyNumberFormat="1" applyFont="1" applyFill="1" applyBorder="1" applyAlignment="1">
      <alignment horizontal="left" vertical="center" wrapText="1"/>
    </xf>
    <xf numFmtId="4" fontId="24" fillId="0" borderId="15" xfId="0" applyNumberFormat="1" applyFont="1" applyFill="1" applyBorder="1" applyAlignment="1" applyProtection="1">
      <alignment horizontal="left" vertical="center" wrapText="1"/>
      <protection/>
    </xf>
    <xf numFmtId="0" fontId="24" fillId="0" borderId="16" xfId="0" applyFont="1" applyFill="1" applyBorder="1" applyAlignment="1">
      <alignment horizontal="left" vertical="center" wrapText="1"/>
    </xf>
    <xf numFmtId="4" fontId="37" fillId="0" borderId="18" xfId="0" applyNumberFormat="1" applyFont="1" applyFill="1" applyBorder="1" applyAlignment="1">
      <alignment horizontal="left" vertical="center" wrapText="1"/>
    </xf>
    <xf numFmtId="4" fontId="23" fillId="0" borderId="19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4" fontId="24" fillId="44" borderId="10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80" fontId="24" fillId="0" borderId="21" xfId="0" applyNumberFormat="1" applyFont="1" applyFill="1" applyBorder="1" applyAlignment="1">
      <alignment horizontal="center" vertical="center" wrapText="1"/>
    </xf>
    <xf numFmtId="180" fontId="23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80" fontId="29" fillId="0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24" fillId="0" borderId="23" xfId="0" applyNumberFormat="1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24" fillId="45" borderId="11" xfId="0" applyFont="1" applyFill="1" applyBorder="1" applyAlignment="1">
      <alignment horizontal="center" vertical="center" wrapText="1"/>
    </xf>
    <xf numFmtId="4" fontId="24" fillId="45" borderId="10" xfId="0" applyNumberFormat="1" applyFont="1" applyFill="1" applyBorder="1" applyAlignment="1">
      <alignment horizontal="center" vertical="center" wrapText="1"/>
    </xf>
    <xf numFmtId="4" fontId="23" fillId="45" borderId="10" xfId="0" applyNumberFormat="1" applyFont="1" applyFill="1" applyBorder="1" applyAlignment="1">
      <alignment horizontal="center" vertical="center" wrapText="1"/>
    </xf>
    <xf numFmtId="4" fontId="23" fillId="45" borderId="10" xfId="0" applyNumberFormat="1" applyFont="1" applyFill="1" applyBorder="1" applyAlignment="1">
      <alignment horizontal="center" vertical="center"/>
    </xf>
    <xf numFmtId="4" fontId="23" fillId="45" borderId="15" xfId="0" applyNumberFormat="1" applyFont="1" applyFill="1" applyBorder="1" applyAlignment="1">
      <alignment horizontal="left" vertical="center" wrapText="1"/>
    </xf>
    <xf numFmtId="0" fontId="23" fillId="45" borderId="0" xfId="0" applyFont="1" applyFill="1" applyAlignment="1">
      <alignment horizontal="center" vertical="center"/>
    </xf>
    <xf numFmtId="0" fontId="24" fillId="45" borderId="11" xfId="0" applyFont="1" applyFill="1" applyBorder="1" applyAlignment="1">
      <alignment horizontal="justify" wrapText="1"/>
    </xf>
    <xf numFmtId="4" fontId="24" fillId="45" borderId="10" xfId="0" applyNumberFormat="1" applyFont="1" applyFill="1" applyBorder="1" applyAlignment="1">
      <alignment horizontal="right" vertical="center" wrapText="1"/>
    </xf>
    <xf numFmtId="4" fontId="23" fillId="45" borderId="10" xfId="0" applyNumberFormat="1" applyFont="1" applyFill="1" applyBorder="1" applyAlignment="1">
      <alignment horizontal="right" vertical="center" wrapText="1"/>
    </xf>
    <xf numFmtId="4" fontId="23" fillId="45" borderId="10" xfId="0" applyNumberFormat="1" applyFont="1" applyFill="1" applyBorder="1" applyAlignment="1">
      <alignment horizontal="right" vertical="center"/>
    </xf>
    <xf numFmtId="0" fontId="23" fillId="21" borderId="0" xfId="0" applyFont="1" applyFill="1" applyAlignment="1">
      <alignment horizontal="left" wrapText="1"/>
    </xf>
    <xf numFmtId="0" fontId="23" fillId="45" borderId="0" xfId="0" applyFont="1" applyFill="1" applyAlignment="1">
      <alignment/>
    </xf>
    <xf numFmtId="0" fontId="24" fillId="21" borderId="11" xfId="0" applyFont="1" applyFill="1" applyBorder="1" applyAlignment="1">
      <alignment horizontal="justify" wrapText="1"/>
    </xf>
    <xf numFmtId="4" fontId="24" fillId="21" borderId="10" xfId="0" applyNumberFormat="1" applyFont="1" applyFill="1" applyBorder="1" applyAlignment="1">
      <alignment horizontal="right" vertical="center" wrapText="1"/>
    </xf>
    <xf numFmtId="4" fontId="23" fillId="21" borderId="10" xfId="0" applyNumberFormat="1" applyFont="1" applyFill="1" applyBorder="1" applyAlignment="1">
      <alignment horizontal="right" vertical="center" wrapText="1"/>
    </xf>
    <xf numFmtId="4" fontId="23" fillId="21" borderId="10" xfId="0" applyNumberFormat="1" applyFont="1" applyFill="1" applyBorder="1" applyAlignment="1">
      <alignment horizontal="right" vertical="center"/>
    </xf>
    <xf numFmtId="4" fontId="23" fillId="21" borderId="25" xfId="0" applyNumberFormat="1" applyFont="1" applyFill="1" applyBorder="1" applyAlignment="1">
      <alignment horizontal="left" vertical="center" wrapText="1"/>
    </xf>
    <xf numFmtId="0" fontId="23" fillId="21" borderId="0" xfId="0" applyFont="1" applyFill="1" applyAlignment="1">
      <alignment/>
    </xf>
    <xf numFmtId="0" fontId="24" fillId="21" borderId="26" xfId="0" applyFont="1" applyFill="1" applyBorder="1" applyAlignment="1">
      <alignment horizontal="justify" wrapText="1"/>
    </xf>
    <xf numFmtId="4" fontId="24" fillId="21" borderId="27" xfId="0" applyNumberFormat="1" applyFont="1" applyFill="1" applyBorder="1" applyAlignment="1">
      <alignment horizontal="right" vertical="center" wrapText="1"/>
    </xf>
    <xf numFmtId="4" fontId="23" fillId="21" borderId="27" xfId="0" applyNumberFormat="1" applyFont="1" applyFill="1" applyBorder="1" applyAlignment="1">
      <alignment horizontal="right" vertical="center" wrapText="1"/>
    </xf>
    <xf numFmtId="4" fontId="23" fillId="21" borderId="27" xfId="0" applyNumberFormat="1" applyFont="1" applyFill="1" applyBorder="1" applyAlignment="1">
      <alignment horizontal="right" vertical="center"/>
    </xf>
    <xf numFmtId="0" fontId="0" fillId="21" borderId="28" xfId="0" applyFont="1" applyFill="1" applyBorder="1" applyAlignment="1">
      <alignment horizontal="left" vertical="center" wrapText="1"/>
    </xf>
    <xf numFmtId="4" fontId="23" fillId="21" borderId="15" xfId="0" applyNumberFormat="1" applyFont="1" applyFill="1" applyBorder="1" applyAlignment="1">
      <alignment horizontal="left" vertical="center" wrapText="1"/>
    </xf>
    <xf numFmtId="4" fontId="44" fillId="21" borderId="10" xfId="0" applyNumberFormat="1" applyFont="1" applyFill="1" applyBorder="1" applyAlignment="1">
      <alignment horizontal="right" vertical="center" wrapText="1"/>
    </xf>
    <xf numFmtId="4" fontId="27" fillId="21" borderId="16" xfId="0" applyNumberFormat="1" applyFont="1" applyFill="1" applyBorder="1" applyAlignment="1" applyProtection="1">
      <alignment horizontal="right" vertical="center" wrapText="1"/>
      <protection/>
    </xf>
    <xf numFmtId="4" fontId="23" fillId="21" borderId="18" xfId="0" applyNumberFormat="1" applyFont="1" applyFill="1" applyBorder="1" applyAlignment="1">
      <alignment horizontal="left" vertical="center" wrapText="1"/>
    </xf>
    <xf numFmtId="0" fontId="24" fillId="44" borderId="11" xfId="0" applyFont="1" applyFill="1" applyBorder="1" applyAlignment="1">
      <alignment horizontal="justify" wrapText="1"/>
    </xf>
    <xf numFmtId="4" fontId="23" fillId="44" borderId="10" xfId="0" applyNumberFormat="1" applyFont="1" applyFill="1" applyBorder="1" applyAlignment="1">
      <alignment horizontal="right" vertical="center"/>
    </xf>
    <xf numFmtId="4" fontId="23" fillId="44" borderId="15" xfId="0" applyNumberFormat="1" applyFont="1" applyFill="1" applyBorder="1" applyAlignment="1">
      <alignment horizontal="left" vertical="center" wrapText="1"/>
    </xf>
    <xf numFmtId="0" fontId="23" fillId="44" borderId="0" xfId="0" applyFont="1" applyFill="1" applyAlignment="1">
      <alignment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I29" sqref="I29"/>
    </sheetView>
  </sheetViews>
  <sheetFormatPr defaultColWidth="9.140625" defaultRowHeight="12.75"/>
  <cols>
    <col min="1" max="1" width="10.8515625" style="1" customWidth="1"/>
    <col min="2" max="8" width="9.140625" style="1" customWidth="1"/>
    <col min="9" max="9" width="12.00390625" style="1" customWidth="1"/>
    <col min="10" max="16384" width="9.140625" style="1" customWidth="1"/>
  </cols>
  <sheetData>
    <row r="1" spans="1:2" ht="18.75">
      <c r="A1" s="96"/>
      <c r="B1" s="96"/>
    </row>
    <row r="10" spans="1:9" ht="23.25">
      <c r="A10" s="97" t="s">
        <v>38</v>
      </c>
      <c r="B10" s="97"/>
      <c r="C10" s="97"/>
      <c r="D10" s="97"/>
      <c r="E10" s="97"/>
      <c r="F10" s="97"/>
      <c r="G10" s="97"/>
      <c r="H10" s="97"/>
      <c r="I10" s="97"/>
    </row>
    <row r="11" spans="1:9" ht="23.25">
      <c r="A11" s="97" t="s">
        <v>0</v>
      </c>
      <c r="B11" s="97"/>
      <c r="C11" s="97"/>
      <c r="D11" s="97"/>
      <c r="E11" s="97"/>
      <c r="F11" s="97"/>
      <c r="G11" s="97"/>
      <c r="H11" s="97"/>
      <c r="I11" s="97"/>
    </row>
    <row r="13" spans="1:9" ht="27" customHeight="1">
      <c r="A13" s="94" t="s">
        <v>1</v>
      </c>
      <c r="B13" s="94"/>
      <c r="C13" s="94"/>
      <c r="D13" s="94"/>
      <c r="E13" s="94"/>
      <c r="F13" s="94"/>
      <c r="G13" s="94"/>
      <c r="H13" s="94"/>
      <c r="I13" s="94"/>
    </row>
    <row r="14" spans="1:9" ht="27" customHeight="1">
      <c r="A14" s="94" t="s">
        <v>2</v>
      </c>
      <c r="B14" s="94"/>
      <c r="C14" s="94"/>
      <c r="D14" s="94"/>
      <c r="E14" s="94"/>
      <c r="F14" s="94"/>
      <c r="G14" s="94"/>
      <c r="H14" s="94"/>
      <c r="I14" s="94"/>
    </row>
    <row r="15" spans="1:9" ht="27" customHeight="1">
      <c r="A15" s="94" t="s">
        <v>41</v>
      </c>
      <c r="B15" s="94"/>
      <c r="C15" s="94"/>
      <c r="D15" s="94"/>
      <c r="E15" s="94"/>
      <c r="F15" s="94"/>
      <c r="G15" s="94"/>
      <c r="H15" s="94"/>
      <c r="I15" s="94"/>
    </row>
    <row r="46" spans="1:9" ht="16.5">
      <c r="A46" s="95" t="s">
        <v>3</v>
      </c>
      <c r="B46" s="95"/>
      <c r="C46" s="95"/>
      <c r="D46" s="95"/>
      <c r="E46" s="95"/>
      <c r="F46" s="95"/>
      <c r="G46" s="95"/>
      <c r="H46" s="95"/>
      <c r="I46" s="95"/>
    </row>
    <row r="47" spans="1:9" ht="16.5">
      <c r="A47" s="95" t="s">
        <v>42</v>
      </c>
      <c r="B47" s="95"/>
      <c r="C47" s="95"/>
      <c r="D47" s="95"/>
      <c r="E47" s="95"/>
      <c r="F47" s="95"/>
      <c r="G47" s="95"/>
      <c r="H47" s="95"/>
      <c r="I47" s="95"/>
    </row>
  </sheetData>
  <sheetProtection selectLockedCells="1" selectUnlockedCells="1"/>
  <mergeCells count="8">
    <mergeCell ref="A14:I14"/>
    <mergeCell ref="A15:I15"/>
    <mergeCell ref="A46:I46"/>
    <mergeCell ref="A47:I47"/>
    <mergeCell ref="A1:B1"/>
    <mergeCell ref="A10:I10"/>
    <mergeCell ref="A11:I11"/>
    <mergeCell ref="A13:I1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7"/>
  <sheetViews>
    <sheetView tabSelected="1" view="pageBreakPreview" zoomScale="70" zoomScaleNormal="70" zoomScaleSheetLayoutView="70" zoomScalePageLayoutView="0" workbookViewId="0" topLeftCell="A1">
      <pane xSplit="7" ySplit="8" topLeftCell="W66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F73" sqref="AF73"/>
    </sheetView>
  </sheetViews>
  <sheetFormatPr defaultColWidth="9.140625" defaultRowHeight="12.75"/>
  <cols>
    <col min="1" max="1" width="78.7109375" style="72" customWidth="1"/>
    <col min="2" max="2" width="15.140625" style="72" customWidth="1"/>
    <col min="3" max="4" width="13.8515625" style="49" customWidth="1"/>
    <col min="5" max="6" width="13.421875" style="49" customWidth="1"/>
    <col min="7" max="7" width="10.57421875" style="49" customWidth="1"/>
    <col min="8" max="8" width="16.140625" style="4" customWidth="1"/>
    <col min="9" max="9" width="21.00390625" style="4" customWidth="1"/>
    <col min="10" max="19" width="16.140625" style="4" customWidth="1"/>
    <col min="20" max="29" width="16.140625" style="3" customWidth="1"/>
    <col min="30" max="30" width="13.00390625" style="3" customWidth="1"/>
    <col min="31" max="31" width="18.00390625" style="3" customWidth="1"/>
    <col min="32" max="32" width="74.8515625" style="2" customWidth="1"/>
    <col min="33" max="33" width="3.421875" style="4" customWidth="1"/>
    <col min="34" max="16384" width="9.140625" style="4" customWidth="1"/>
  </cols>
  <sheetData>
    <row r="1" spans="1:19" ht="23.25" customHeight="1">
      <c r="A1" s="71"/>
      <c r="G1" s="101"/>
      <c r="H1" s="101"/>
      <c r="L1" s="102"/>
      <c r="M1" s="103"/>
      <c r="N1" s="103"/>
      <c r="O1" s="103"/>
      <c r="P1" s="103"/>
      <c r="Q1" s="103"/>
      <c r="R1" s="103"/>
      <c r="S1" s="19"/>
    </row>
    <row r="2" spans="1:20" ht="27.75" customHeight="1">
      <c r="A2" s="104" t="s">
        <v>58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19" ht="26.25" customHeight="1">
      <c r="A3" s="106" t="s">
        <v>65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32" ht="77.2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L4" s="9"/>
      <c r="M4" s="9"/>
      <c r="N4" s="9"/>
      <c r="O4" s="20"/>
      <c r="P4" s="20"/>
      <c r="Q4" s="20"/>
      <c r="R4" s="20"/>
      <c r="S4" s="21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22" t="s">
        <v>47</v>
      </c>
    </row>
    <row r="5" spans="1:32" s="5" customFormat="1" ht="18.75" customHeight="1">
      <c r="A5" s="108" t="s">
        <v>4</v>
      </c>
      <c r="B5" s="100" t="s">
        <v>59</v>
      </c>
      <c r="C5" s="100" t="s">
        <v>5</v>
      </c>
      <c r="D5" s="111" t="s">
        <v>48</v>
      </c>
      <c r="E5" s="100" t="s">
        <v>6</v>
      </c>
      <c r="F5" s="100" t="s">
        <v>7</v>
      </c>
      <c r="G5" s="100"/>
      <c r="H5" s="100" t="s">
        <v>8</v>
      </c>
      <c r="I5" s="100"/>
      <c r="J5" s="100" t="s">
        <v>9</v>
      </c>
      <c r="K5" s="100"/>
      <c r="L5" s="100" t="s">
        <v>10</v>
      </c>
      <c r="M5" s="100"/>
      <c r="N5" s="100" t="s">
        <v>11</v>
      </c>
      <c r="O5" s="100"/>
      <c r="P5" s="100" t="s">
        <v>12</v>
      </c>
      <c r="Q5" s="100"/>
      <c r="R5" s="100" t="s">
        <v>13</v>
      </c>
      <c r="S5" s="100"/>
      <c r="T5" s="100" t="s">
        <v>14</v>
      </c>
      <c r="U5" s="100"/>
      <c r="V5" s="100" t="s">
        <v>15</v>
      </c>
      <c r="W5" s="100"/>
      <c r="X5" s="100" t="s">
        <v>16</v>
      </c>
      <c r="Y5" s="100"/>
      <c r="Z5" s="100" t="s">
        <v>17</v>
      </c>
      <c r="AA5" s="100"/>
      <c r="AB5" s="100" t="s">
        <v>18</v>
      </c>
      <c r="AC5" s="100"/>
      <c r="AD5" s="100" t="s">
        <v>19</v>
      </c>
      <c r="AE5" s="100"/>
      <c r="AF5" s="98" t="s">
        <v>49</v>
      </c>
    </row>
    <row r="6" spans="1:32" s="5" customFormat="1" ht="87" customHeight="1" thickBot="1">
      <c r="A6" s="109"/>
      <c r="B6" s="110"/>
      <c r="C6" s="110"/>
      <c r="D6" s="112"/>
      <c r="E6" s="110"/>
      <c r="F6" s="23" t="s">
        <v>20</v>
      </c>
      <c r="G6" s="23" t="s">
        <v>21</v>
      </c>
      <c r="H6" s="24" t="s">
        <v>22</v>
      </c>
      <c r="I6" s="24" t="s">
        <v>50</v>
      </c>
      <c r="J6" s="24" t="s">
        <v>22</v>
      </c>
      <c r="K6" s="24" t="s">
        <v>50</v>
      </c>
      <c r="L6" s="24" t="s">
        <v>22</v>
      </c>
      <c r="M6" s="24" t="s">
        <v>50</v>
      </c>
      <c r="N6" s="24" t="s">
        <v>22</v>
      </c>
      <c r="O6" s="24" t="s">
        <v>50</v>
      </c>
      <c r="P6" s="24" t="s">
        <v>22</v>
      </c>
      <c r="Q6" s="24" t="s">
        <v>50</v>
      </c>
      <c r="R6" s="24" t="s">
        <v>22</v>
      </c>
      <c r="S6" s="24" t="s">
        <v>50</v>
      </c>
      <c r="T6" s="24" t="s">
        <v>22</v>
      </c>
      <c r="U6" s="24" t="s">
        <v>50</v>
      </c>
      <c r="V6" s="24" t="s">
        <v>22</v>
      </c>
      <c r="W6" s="24" t="s">
        <v>50</v>
      </c>
      <c r="X6" s="24" t="s">
        <v>22</v>
      </c>
      <c r="Y6" s="24" t="s">
        <v>50</v>
      </c>
      <c r="Z6" s="24" t="s">
        <v>22</v>
      </c>
      <c r="AA6" s="24" t="s">
        <v>50</v>
      </c>
      <c r="AB6" s="24" t="s">
        <v>22</v>
      </c>
      <c r="AC6" s="24" t="s">
        <v>50</v>
      </c>
      <c r="AD6" s="24" t="s">
        <v>22</v>
      </c>
      <c r="AE6" s="24" t="s">
        <v>50</v>
      </c>
      <c r="AF6" s="99"/>
    </row>
    <row r="7" spans="1:32" s="6" customFormat="1" ht="21.75" customHeight="1">
      <c r="A7" s="73">
        <v>1</v>
      </c>
      <c r="B7" s="74">
        <v>2</v>
      </c>
      <c r="C7" s="74">
        <v>3</v>
      </c>
      <c r="D7" s="73">
        <v>4</v>
      </c>
      <c r="E7" s="74">
        <v>5</v>
      </c>
      <c r="F7" s="74">
        <v>6</v>
      </c>
      <c r="G7" s="73">
        <v>7</v>
      </c>
      <c r="H7" s="26">
        <v>8</v>
      </c>
      <c r="I7" s="26">
        <v>9</v>
      </c>
      <c r="J7" s="25">
        <v>10</v>
      </c>
      <c r="K7" s="26">
        <v>11</v>
      </c>
      <c r="L7" s="26">
        <v>12</v>
      </c>
      <c r="M7" s="25">
        <v>13</v>
      </c>
      <c r="N7" s="26">
        <v>14</v>
      </c>
      <c r="O7" s="26">
        <v>15</v>
      </c>
      <c r="P7" s="25">
        <v>16</v>
      </c>
      <c r="Q7" s="26">
        <v>17</v>
      </c>
      <c r="R7" s="26">
        <v>18</v>
      </c>
      <c r="S7" s="25">
        <v>19</v>
      </c>
      <c r="T7" s="26">
        <v>20</v>
      </c>
      <c r="U7" s="26">
        <v>21</v>
      </c>
      <c r="V7" s="25">
        <v>22</v>
      </c>
      <c r="W7" s="26">
        <v>23</v>
      </c>
      <c r="X7" s="26">
        <v>24</v>
      </c>
      <c r="Y7" s="25">
        <v>25</v>
      </c>
      <c r="Z7" s="26">
        <v>26</v>
      </c>
      <c r="AA7" s="26">
        <v>27</v>
      </c>
      <c r="AB7" s="25">
        <v>28</v>
      </c>
      <c r="AC7" s="26">
        <v>29</v>
      </c>
      <c r="AD7" s="26">
        <v>30</v>
      </c>
      <c r="AE7" s="25">
        <v>31</v>
      </c>
      <c r="AF7" s="26">
        <v>32</v>
      </c>
    </row>
    <row r="8" spans="1:32" s="7" customFormat="1" ht="15.75">
      <c r="A8" s="1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8"/>
    </row>
    <row r="9" spans="1:32" s="7" customFormat="1" ht="43.5" customHeight="1">
      <c r="A9" s="12" t="s">
        <v>61</v>
      </c>
      <c r="B9" s="29"/>
      <c r="C9" s="10"/>
      <c r="D9" s="10"/>
      <c r="E9" s="10"/>
      <c r="F9" s="10"/>
      <c r="G9" s="10"/>
      <c r="H9" s="10"/>
      <c r="I9" s="10"/>
      <c r="J9" s="10"/>
      <c r="K9" s="3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31"/>
    </row>
    <row r="10" spans="1:32" s="8" customFormat="1" ht="37.5" customHeight="1">
      <c r="A10" s="13" t="s">
        <v>23</v>
      </c>
      <c r="B10" s="32"/>
      <c r="C10" s="32"/>
      <c r="D10" s="32"/>
      <c r="E10" s="32"/>
      <c r="F10" s="32"/>
      <c r="G10" s="32"/>
      <c r="H10" s="32"/>
      <c r="I10" s="32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32" s="8" customFormat="1" ht="128.25" customHeight="1">
      <c r="A11" s="14" t="s">
        <v>24</v>
      </c>
      <c r="B11" s="35"/>
      <c r="C11" s="35"/>
      <c r="D11" s="35"/>
      <c r="E11" s="35"/>
      <c r="F11" s="35"/>
      <c r="G11" s="35"/>
      <c r="H11" s="35"/>
      <c r="I11" s="35"/>
      <c r="J11" s="3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</row>
    <row r="12" spans="1:32" s="8" customFormat="1" ht="33" customHeight="1">
      <c r="A12" s="14" t="s">
        <v>25</v>
      </c>
      <c r="B12" s="35"/>
      <c r="C12" s="35"/>
      <c r="D12" s="35"/>
      <c r="E12" s="35"/>
      <c r="F12" s="35"/>
      <c r="G12" s="35"/>
      <c r="H12" s="35"/>
      <c r="I12" s="35"/>
      <c r="J12" s="35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4"/>
    </row>
    <row r="13" spans="1:32" s="8" customFormat="1" ht="250.5" customHeight="1">
      <c r="A13" s="15" t="s">
        <v>26</v>
      </c>
      <c r="B13" s="35"/>
      <c r="C13" s="35"/>
      <c r="D13" s="35"/>
      <c r="E13" s="35"/>
      <c r="F13" s="35"/>
      <c r="G13" s="35"/>
      <c r="H13" s="35"/>
      <c r="I13" s="35"/>
      <c r="J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4"/>
    </row>
    <row r="14" spans="1:32" s="8" customFormat="1" ht="38.25" customHeight="1">
      <c r="A14" s="15" t="s">
        <v>27</v>
      </c>
      <c r="B14" s="35">
        <f>B15+B16+B17+B18</f>
        <v>95497.40000000001</v>
      </c>
      <c r="C14" s="35">
        <f>C15+C16+C17+C18</f>
        <v>27451.100000000006</v>
      </c>
      <c r="D14" s="35">
        <f aca="true" t="shared" si="0" ref="D14:AD14">D15+D16+D17+D18</f>
        <v>27413</v>
      </c>
      <c r="E14" s="35">
        <f>E15+E16+E17+E18</f>
        <v>27245.089999999997</v>
      </c>
      <c r="F14" s="35">
        <f t="shared" si="0"/>
        <v>28.529666776268247</v>
      </c>
      <c r="G14" s="35">
        <f t="shared" si="0"/>
        <v>99.24953826986894</v>
      </c>
      <c r="H14" s="35">
        <f t="shared" si="0"/>
        <v>2320.5</v>
      </c>
      <c r="I14" s="35">
        <f t="shared" si="0"/>
        <v>2316.04</v>
      </c>
      <c r="J14" s="35">
        <f t="shared" si="0"/>
        <v>8328.87</v>
      </c>
      <c r="K14" s="35">
        <f t="shared" si="0"/>
        <v>8294.69</v>
      </c>
      <c r="L14" s="35">
        <f t="shared" si="0"/>
        <v>8309.54</v>
      </c>
      <c r="M14" s="35">
        <f t="shared" si="0"/>
        <v>8285.83</v>
      </c>
      <c r="N14" s="35">
        <f t="shared" si="0"/>
        <v>8492.19</v>
      </c>
      <c r="O14" s="35">
        <f t="shared" si="0"/>
        <v>8348.53</v>
      </c>
      <c r="P14" s="35">
        <f t="shared" si="0"/>
        <v>8384.6</v>
      </c>
      <c r="Q14" s="35">
        <f t="shared" si="0"/>
        <v>0</v>
      </c>
      <c r="R14" s="35">
        <f t="shared" si="0"/>
        <v>8257.5</v>
      </c>
      <c r="S14" s="35">
        <f t="shared" si="0"/>
        <v>0</v>
      </c>
      <c r="T14" s="35">
        <f t="shared" si="0"/>
        <v>8645.54</v>
      </c>
      <c r="U14" s="35">
        <f t="shared" si="0"/>
        <v>0</v>
      </c>
      <c r="V14" s="35">
        <f t="shared" si="0"/>
        <v>8201.04</v>
      </c>
      <c r="W14" s="35">
        <f t="shared" si="0"/>
        <v>0</v>
      </c>
      <c r="X14" s="35">
        <f t="shared" si="0"/>
        <v>8201.04</v>
      </c>
      <c r="Y14" s="35">
        <f t="shared" si="0"/>
        <v>0</v>
      </c>
      <c r="Z14" s="35">
        <f t="shared" si="0"/>
        <v>8201.88</v>
      </c>
      <c r="AA14" s="35">
        <f t="shared" si="0"/>
        <v>0</v>
      </c>
      <c r="AB14" s="35">
        <f t="shared" si="0"/>
        <v>5747.83</v>
      </c>
      <c r="AC14" s="35">
        <f t="shared" si="0"/>
        <v>0</v>
      </c>
      <c r="AD14" s="35">
        <f t="shared" si="0"/>
        <v>12406.87</v>
      </c>
      <c r="AE14" s="35">
        <f>AE15+AE16+AE17+AE18</f>
        <v>0</v>
      </c>
      <c r="AF14" s="36"/>
    </row>
    <row r="15" spans="1:32" s="118" customFormat="1" ht="237.75" customHeight="1">
      <c r="A15" s="113" t="s">
        <v>28</v>
      </c>
      <c r="B15" s="114">
        <f>H15+J15+L15+N15+P15+R15+T15+V15+X15+Z15+AB15+AD15</f>
        <v>95497.40000000001</v>
      </c>
      <c r="C15" s="114">
        <f>H15+J15+L15+N15</f>
        <v>27451.100000000006</v>
      </c>
      <c r="D15" s="114">
        <f>2400+4150+2075+2075-100+13+8400+8400</f>
        <v>27413</v>
      </c>
      <c r="E15" s="114">
        <f>I15+K15+M15+O15</f>
        <v>27245.089999999997</v>
      </c>
      <c r="F15" s="114">
        <f>(I15+K15+M15+O15)/B15*100</f>
        <v>28.529666776268247</v>
      </c>
      <c r="G15" s="114">
        <f>(I15+K15+M15+O15)/C15*100</f>
        <v>99.24953826986894</v>
      </c>
      <c r="H15" s="115">
        <v>2320.5</v>
      </c>
      <c r="I15" s="115">
        <v>2316.04</v>
      </c>
      <c r="J15" s="115">
        <v>8328.87</v>
      </c>
      <c r="K15" s="116">
        <v>8294.69</v>
      </c>
      <c r="L15" s="116">
        <v>8309.54</v>
      </c>
      <c r="M15" s="116">
        <v>8285.83</v>
      </c>
      <c r="N15" s="116">
        <v>8492.19</v>
      </c>
      <c r="O15" s="116">
        <v>8348.53</v>
      </c>
      <c r="P15" s="116">
        <v>8384.6</v>
      </c>
      <c r="Q15" s="116"/>
      <c r="R15" s="116">
        <v>8257.5</v>
      </c>
      <c r="S15" s="116"/>
      <c r="T15" s="116">
        <v>8645.54</v>
      </c>
      <c r="U15" s="116"/>
      <c r="V15" s="116">
        <v>8201.04</v>
      </c>
      <c r="W15" s="116"/>
      <c r="X15" s="116">
        <v>8201.04</v>
      </c>
      <c r="Y15" s="116"/>
      <c r="Z15" s="116">
        <v>8201.88</v>
      </c>
      <c r="AA15" s="116"/>
      <c r="AB15" s="116">
        <v>5747.83</v>
      </c>
      <c r="AC15" s="116"/>
      <c r="AD15" s="116">
        <v>12406.87</v>
      </c>
      <c r="AE15" s="116"/>
      <c r="AF15" s="117" t="s">
        <v>69</v>
      </c>
    </row>
    <row r="16" spans="1:32" s="8" customFormat="1" ht="23.25" customHeight="1">
      <c r="A16" s="17" t="s">
        <v>29</v>
      </c>
      <c r="B16" s="35">
        <f>H16+J16+L16+N16+P16+R16+T16+V16+X16+Z16+AB16+AD16</f>
        <v>0</v>
      </c>
      <c r="C16" s="35"/>
      <c r="D16" s="35"/>
      <c r="E16" s="35">
        <f>I16+K16</f>
        <v>0</v>
      </c>
      <c r="F16" s="35"/>
      <c r="G16" s="35"/>
      <c r="H16" s="35"/>
      <c r="I16" s="35"/>
      <c r="J16" s="35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83"/>
    </row>
    <row r="17" spans="1:32" s="8" customFormat="1" ht="25.5" customHeight="1">
      <c r="A17" s="17" t="s">
        <v>30</v>
      </c>
      <c r="B17" s="35">
        <f>H17+J17+L17+N17+P17+R17+T17+V17+X17+Z17+AB17+AD17</f>
        <v>0</v>
      </c>
      <c r="C17" s="35"/>
      <c r="D17" s="35"/>
      <c r="E17" s="35">
        <f>I17+K17</f>
        <v>0</v>
      </c>
      <c r="F17" s="35"/>
      <c r="G17" s="35"/>
      <c r="H17" s="35"/>
      <c r="I17" s="35"/>
      <c r="J17" s="35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83"/>
    </row>
    <row r="18" spans="1:32" s="8" customFormat="1" ht="25.5" customHeight="1">
      <c r="A18" s="17" t="s">
        <v>31</v>
      </c>
      <c r="B18" s="35">
        <f>H18+J18+L18+N18+P18+R18+T18+V18+X18+Z18+AB18+AD18</f>
        <v>0</v>
      </c>
      <c r="C18" s="35"/>
      <c r="D18" s="35"/>
      <c r="E18" s="35">
        <f>I18+K18</f>
        <v>0</v>
      </c>
      <c r="F18" s="35"/>
      <c r="G18" s="35"/>
      <c r="H18" s="35"/>
      <c r="I18" s="35"/>
      <c r="J18" s="35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83"/>
    </row>
    <row r="19" spans="1:32" s="8" customFormat="1" ht="158.25" customHeight="1">
      <c r="A19" s="15" t="s">
        <v>32</v>
      </c>
      <c r="B19" s="35"/>
      <c r="C19" s="35"/>
      <c r="D19" s="35"/>
      <c r="E19" s="35"/>
      <c r="F19" s="35"/>
      <c r="G19" s="35"/>
      <c r="H19" s="35"/>
      <c r="I19" s="35"/>
      <c r="J19" s="35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83"/>
    </row>
    <row r="20" spans="1:32" s="8" customFormat="1" ht="38.25" customHeight="1">
      <c r="A20" s="15" t="s">
        <v>27</v>
      </c>
      <c r="B20" s="35">
        <f aca="true" t="shared" si="1" ref="B20:AE20">B21+B22+B23+B24</f>
        <v>1351.9</v>
      </c>
      <c r="C20" s="35">
        <f>J20+L20+N20+P20+R20+T20</f>
        <v>978.0000000000001</v>
      </c>
      <c r="D20" s="35">
        <v>602.8</v>
      </c>
      <c r="E20" s="35">
        <f>E21+E22+E23+E24</f>
        <v>700.9</v>
      </c>
      <c r="F20" s="35">
        <f t="shared" si="1"/>
        <v>51.84555070641319</v>
      </c>
      <c r="G20" s="35">
        <f>G21+G22+G23+G24</f>
        <v>99.89595655829996</v>
      </c>
      <c r="H20" s="35">
        <f t="shared" si="1"/>
        <v>0</v>
      </c>
      <c r="I20" s="35">
        <f t="shared" si="1"/>
        <v>0</v>
      </c>
      <c r="J20" s="35">
        <f t="shared" si="1"/>
        <v>397</v>
      </c>
      <c r="K20" s="35">
        <f t="shared" si="1"/>
        <v>396.44</v>
      </c>
      <c r="L20" s="35">
        <v>152.63</v>
      </c>
      <c r="M20" s="35">
        <f t="shared" si="1"/>
        <v>152.23</v>
      </c>
      <c r="N20" s="35">
        <f t="shared" si="1"/>
        <v>152</v>
      </c>
      <c r="O20" s="35">
        <f t="shared" si="1"/>
        <v>152.23</v>
      </c>
      <c r="P20" s="35">
        <f t="shared" si="1"/>
        <v>268.8</v>
      </c>
      <c r="Q20" s="35">
        <f t="shared" si="1"/>
        <v>0</v>
      </c>
      <c r="R20" s="35">
        <f t="shared" si="1"/>
        <v>0.07</v>
      </c>
      <c r="S20" s="35">
        <f t="shared" si="1"/>
        <v>0</v>
      </c>
      <c r="T20" s="35">
        <f t="shared" si="1"/>
        <v>7.5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103.06</v>
      </c>
      <c r="Y20" s="35">
        <f t="shared" si="1"/>
        <v>0</v>
      </c>
      <c r="Z20" s="35">
        <f t="shared" si="1"/>
        <v>270.84</v>
      </c>
      <c r="AA20" s="35">
        <f t="shared" si="1"/>
        <v>0</v>
      </c>
      <c r="AB20" s="35">
        <f t="shared" si="1"/>
        <v>0</v>
      </c>
      <c r="AC20" s="35">
        <f t="shared" si="1"/>
        <v>0</v>
      </c>
      <c r="AD20" s="35">
        <f t="shared" si="1"/>
        <v>0</v>
      </c>
      <c r="AE20" s="35">
        <f t="shared" si="1"/>
        <v>0</v>
      </c>
      <c r="AF20" s="84"/>
    </row>
    <row r="21" spans="1:32" s="8" customFormat="1" ht="27" customHeight="1">
      <c r="A21" s="17" t="s">
        <v>28</v>
      </c>
      <c r="B21" s="35">
        <f>H21+J21+L21+N21+P21+R21+T21+V21+X21+Z21+AB21+AD21</f>
        <v>0</v>
      </c>
      <c r="C21" s="35"/>
      <c r="D21" s="35"/>
      <c r="E21" s="35"/>
      <c r="F21" s="35"/>
      <c r="G21" s="35"/>
      <c r="H21" s="35"/>
      <c r="I21" s="35"/>
      <c r="J21" s="35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83"/>
    </row>
    <row r="22" spans="1:32" s="8" customFormat="1" ht="23.25" customHeight="1">
      <c r="A22" s="17" t="s">
        <v>29</v>
      </c>
      <c r="B22" s="35">
        <f>H22+J22+L22+N22+P22+R22+T22+V22+X22+Z22+AB22+AD22</f>
        <v>0</v>
      </c>
      <c r="C22" s="35"/>
      <c r="D22" s="35"/>
      <c r="E22" s="35"/>
      <c r="F22" s="35"/>
      <c r="G22" s="35"/>
      <c r="H22" s="35"/>
      <c r="I22" s="35"/>
      <c r="J22" s="35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83"/>
    </row>
    <row r="23" spans="1:32" s="124" customFormat="1" ht="107.25" customHeight="1">
      <c r="A23" s="119" t="s">
        <v>30</v>
      </c>
      <c r="B23" s="120">
        <f>H23+J23+L23+N23+P23+R23+T23+V23+X23+Z23+AB23+AD23</f>
        <v>1351.9</v>
      </c>
      <c r="C23" s="120">
        <f>J23+L23+N23</f>
        <v>701.63</v>
      </c>
      <c r="D23" s="120">
        <f>397+153+153</f>
        <v>703</v>
      </c>
      <c r="E23" s="120">
        <f>K23+M23+O23</f>
        <v>700.9</v>
      </c>
      <c r="F23" s="120">
        <f>(K23+M23+O23)/B23*100</f>
        <v>51.84555070641319</v>
      </c>
      <c r="G23" s="120">
        <f>(K23+M23+O23)/C23*100</f>
        <v>99.89595655829996</v>
      </c>
      <c r="H23" s="121"/>
      <c r="I23" s="121"/>
      <c r="J23" s="121">
        <v>397</v>
      </c>
      <c r="K23" s="122">
        <v>396.44</v>
      </c>
      <c r="L23" s="122">
        <v>152.63</v>
      </c>
      <c r="M23" s="122">
        <v>152.23</v>
      </c>
      <c r="N23" s="122">
        <v>152</v>
      </c>
      <c r="O23" s="122">
        <v>152.23</v>
      </c>
      <c r="P23" s="122">
        <v>268.8</v>
      </c>
      <c r="Q23" s="122"/>
      <c r="R23" s="122">
        <v>0.07</v>
      </c>
      <c r="S23" s="122"/>
      <c r="T23" s="122">
        <v>7.5</v>
      </c>
      <c r="U23" s="122"/>
      <c r="V23" s="122"/>
      <c r="W23" s="122"/>
      <c r="X23" s="122">
        <v>103.06</v>
      </c>
      <c r="Y23" s="122"/>
      <c r="Z23" s="122">
        <v>270.84</v>
      </c>
      <c r="AA23" s="122"/>
      <c r="AB23" s="122"/>
      <c r="AC23" s="122"/>
      <c r="AD23" s="122"/>
      <c r="AE23" s="122"/>
      <c r="AF23" s="123"/>
    </row>
    <row r="24" spans="1:32" s="8" customFormat="1" ht="25.5" customHeight="1">
      <c r="A24" s="17" t="s">
        <v>31</v>
      </c>
      <c r="B24" s="35">
        <f>H24+J24+L24+N24+P24+R24+T24+V24+X24+Z24+AB24+AD24</f>
        <v>0</v>
      </c>
      <c r="C24" s="35"/>
      <c r="D24" s="35"/>
      <c r="E24" s="35"/>
      <c r="F24" s="35"/>
      <c r="G24" s="35"/>
      <c r="H24" s="35"/>
      <c r="I24" s="35"/>
      <c r="J24" s="35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83"/>
    </row>
    <row r="25" spans="1:32" s="9" customFormat="1" ht="71.25" customHeight="1">
      <c r="A25" s="16" t="s">
        <v>33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85"/>
    </row>
    <row r="26" spans="1:32" s="9" customFormat="1" ht="15.75">
      <c r="A26" s="17" t="s">
        <v>25</v>
      </c>
      <c r="B26" s="35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84"/>
    </row>
    <row r="27" spans="1:32" s="9" customFormat="1" ht="31.5">
      <c r="A27" s="17" t="s">
        <v>43</v>
      </c>
      <c r="B27" s="3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84"/>
    </row>
    <row r="28" spans="1:32" s="8" customFormat="1" ht="38.25" customHeight="1">
      <c r="A28" s="15" t="s">
        <v>27</v>
      </c>
      <c r="B28" s="35">
        <f aca="true" t="shared" si="2" ref="B28:AE28">B29+B30+B31+B32</f>
        <v>18802.999999999996</v>
      </c>
      <c r="C28" s="35">
        <f>C29+C30+C31+C32</f>
        <v>6933.57</v>
      </c>
      <c r="D28" s="35">
        <f t="shared" si="2"/>
        <v>6325</v>
      </c>
      <c r="E28" s="35">
        <f t="shared" si="2"/>
        <v>6360.23</v>
      </c>
      <c r="F28" s="35">
        <f>F29+F30+F31+F32</f>
        <v>33.82561293410626</v>
      </c>
      <c r="G28" s="35">
        <f t="shared" si="2"/>
        <v>91.73095533758222</v>
      </c>
      <c r="H28" s="35">
        <f>H29+H30+H31+H32</f>
        <v>3060.54</v>
      </c>
      <c r="I28" s="35">
        <f t="shared" si="2"/>
        <v>2349.05</v>
      </c>
      <c r="J28" s="35">
        <f t="shared" si="2"/>
        <v>1438.16</v>
      </c>
      <c r="K28" s="35">
        <f t="shared" si="2"/>
        <v>1457.04</v>
      </c>
      <c r="L28" s="35">
        <f t="shared" si="2"/>
        <v>769.9</v>
      </c>
      <c r="M28" s="35">
        <f t="shared" si="2"/>
        <v>916.82</v>
      </c>
      <c r="N28" s="35">
        <f t="shared" si="2"/>
        <v>1664.97</v>
      </c>
      <c r="O28" s="35">
        <f t="shared" si="2"/>
        <v>1637.32</v>
      </c>
      <c r="P28" s="35">
        <f t="shared" si="2"/>
        <v>1474.96</v>
      </c>
      <c r="Q28" s="35">
        <f t="shared" si="2"/>
        <v>0</v>
      </c>
      <c r="R28" s="35">
        <f t="shared" si="2"/>
        <v>1537.13</v>
      </c>
      <c r="S28" s="35">
        <f t="shared" si="2"/>
        <v>0</v>
      </c>
      <c r="T28" s="35">
        <f t="shared" si="2"/>
        <v>2631.46</v>
      </c>
      <c r="U28" s="35">
        <f t="shared" si="2"/>
        <v>0</v>
      </c>
      <c r="V28" s="35">
        <f t="shared" si="2"/>
        <v>1133.87</v>
      </c>
      <c r="W28" s="35">
        <f t="shared" si="2"/>
        <v>0</v>
      </c>
      <c r="X28" s="35">
        <f t="shared" si="2"/>
        <v>664.18</v>
      </c>
      <c r="Y28" s="35">
        <f t="shared" si="2"/>
        <v>0</v>
      </c>
      <c r="Z28" s="35">
        <f t="shared" si="2"/>
        <v>1467.8</v>
      </c>
      <c r="AA28" s="35">
        <f t="shared" si="2"/>
        <v>0</v>
      </c>
      <c r="AB28" s="35">
        <f t="shared" si="2"/>
        <v>656.75</v>
      </c>
      <c r="AC28" s="35">
        <f t="shared" si="2"/>
        <v>0</v>
      </c>
      <c r="AD28" s="35">
        <f t="shared" si="2"/>
        <v>2303.28</v>
      </c>
      <c r="AE28" s="35">
        <f t="shared" si="2"/>
        <v>0</v>
      </c>
      <c r="AF28" s="84"/>
    </row>
    <row r="29" spans="1:32" s="118" customFormat="1" ht="177.75" customHeight="1">
      <c r="A29" s="113" t="s">
        <v>28</v>
      </c>
      <c r="B29" s="114">
        <f>H29+J29+L29+N29+P29+R29+T29+V29+X29+Z29+AB29+AD29</f>
        <v>18802.999999999996</v>
      </c>
      <c r="C29" s="114">
        <f>H29+J29+L29+N29</f>
        <v>6933.57</v>
      </c>
      <c r="D29" s="114">
        <f>3058+1431+441.5+1394.5</f>
        <v>6325</v>
      </c>
      <c r="E29" s="114">
        <f>I29+K29+M29+O29</f>
        <v>6360.23</v>
      </c>
      <c r="F29" s="114">
        <f>(I29+K29+M29+O29)/B29*100</f>
        <v>33.82561293410626</v>
      </c>
      <c r="G29" s="114">
        <f>(I29+K29+M29+O29)/C29*100</f>
        <v>91.73095533758222</v>
      </c>
      <c r="H29" s="115">
        <v>3060.54</v>
      </c>
      <c r="I29" s="115">
        <v>2349.05</v>
      </c>
      <c r="J29" s="115">
        <v>1438.16</v>
      </c>
      <c r="K29" s="116">
        <v>1457.04</v>
      </c>
      <c r="L29" s="116">
        <v>769.9</v>
      </c>
      <c r="M29" s="116">
        <v>916.82</v>
      </c>
      <c r="N29" s="116">
        <v>1664.97</v>
      </c>
      <c r="O29" s="116">
        <v>1637.32</v>
      </c>
      <c r="P29" s="116">
        <v>1474.96</v>
      </c>
      <c r="Q29" s="116"/>
      <c r="R29" s="116">
        <v>1537.13</v>
      </c>
      <c r="S29" s="116"/>
      <c r="T29" s="116">
        <v>2631.46</v>
      </c>
      <c r="U29" s="116"/>
      <c r="V29" s="116">
        <v>1133.87</v>
      </c>
      <c r="W29" s="116"/>
      <c r="X29" s="116">
        <v>664.18</v>
      </c>
      <c r="Y29" s="116"/>
      <c r="Z29" s="116">
        <v>1467.8</v>
      </c>
      <c r="AA29" s="116"/>
      <c r="AB29" s="116">
        <v>656.75</v>
      </c>
      <c r="AC29" s="116"/>
      <c r="AD29" s="116">
        <v>2303.28</v>
      </c>
      <c r="AE29" s="116"/>
      <c r="AF29" s="117" t="s">
        <v>67</v>
      </c>
    </row>
    <row r="30" spans="1:32" s="8" customFormat="1" ht="23.25" customHeight="1">
      <c r="A30" s="17" t="s">
        <v>29</v>
      </c>
      <c r="B30" s="35">
        <f>H30+J30+L30+N30+P30+R30+T30+V30+X30+Z30+AB30+AD30</f>
        <v>0</v>
      </c>
      <c r="C30" s="35"/>
      <c r="D30" s="35"/>
      <c r="E30" s="35"/>
      <c r="F30" s="35"/>
      <c r="G30" s="35"/>
      <c r="H30" s="35"/>
      <c r="I30" s="35"/>
      <c r="J30" s="35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83"/>
    </row>
    <row r="31" spans="1:32" s="8" customFormat="1" ht="25.5" customHeight="1">
      <c r="A31" s="17" t="s">
        <v>30</v>
      </c>
      <c r="B31" s="35">
        <f>H31+J31+L31+N31+P31+R31+T31+V31+X31+Z31+AB31+AD31</f>
        <v>0</v>
      </c>
      <c r="C31" s="35"/>
      <c r="D31" s="35"/>
      <c r="E31" s="35"/>
      <c r="F31" s="35"/>
      <c r="G31" s="35"/>
      <c r="H31" s="35"/>
      <c r="I31" s="35"/>
      <c r="J31" s="35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83"/>
    </row>
    <row r="32" spans="1:32" s="8" customFormat="1" ht="25.5" customHeight="1">
      <c r="A32" s="17" t="s">
        <v>31</v>
      </c>
      <c r="B32" s="35">
        <f>H32+J32+L32+N32+P32+R32+T32+V32+X32+Z32+AB32+AD32</f>
        <v>0</v>
      </c>
      <c r="C32" s="35"/>
      <c r="D32" s="35"/>
      <c r="E32" s="35"/>
      <c r="F32" s="35"/>
      <c r="G32" s="35"/>
      <c r="H32" s="35"/>
      <c r="I32" s="35"/>
      <c r="J32" s="35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83"/>
    </row>
    <row r="33" spans="1:32" s="9" customFormat="1" ht="63">
      <c r="A33" s="17" t="s">
        <v>34</v>
      </c>
      <c r="B33" s="3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84"/>
    </row>
    <row r="34" spans="1:32" s="9" customFormat="1" ht="15.75">
      <c r="A34" s="17" t="s">
        <v>25</v>
      </c>
      <c r="B34" s="35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84"/>
    </row>
    <row r="35" spans="1:32" s="9" customFormat="1" ht="141.75">
      <c r="A35" s="17" t="s">
        <v>44</v>
      </c>
      <c r="B35" s="3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84"/>
    </row>
    <row r="36" spans="1:32" s="8" customFormat="1" ht="38.25" customHeight="1">
      <c r="A36" s="15" t="s">
        <v>27</v>
      </c>
      <c r="B36" s="35">
        <f>B37+B38+B41+B42</f>
        <v>20517</v>
      </c>
      <c r="C36" s="35">
        <f aca="true" t="shared" si="3" ref="C36:AE36">C37+C38+C41+C42</f>
        <v>4163.62</v>
      </c>
      <c r="D36" s="35">
        <f>D37+D38+D41+D42</f>
        <v>4163.42</v>
      </c>
      <c r="E36" s="35">
        <f t="shared" si="3"/>
        <v>187.24</v>
      </c>
      <c r="F36" s="35">
        <f>F37+F38+F41+F42</f>
        <v>2.246516171005855</v>
      </c>
      <c r="G36" s="35">
        <f t="shared" si="3"/>
        <v>10.866752459263683</v>
      </c>
      <c r="H36" s="35">
        <f t="shared" si="3"/>
        <v>0</v>
      </c>
      <c r="I36" s="35">
        <f t="shared" si="3"/>
        <v>0</v>
      </c>
      <c r="J36" s="35">
        <f t="shared" si="3"/>
        <v>14.97</v>
      </c>
      <c r="K36" s="35">
        <f t="shared" si="3"/>
        <v>14.97</v>
      </c>
      <c r="L36" s="35">
        <f t="shared" si="3"/>
        <v>3889.75</v>
      </c>
      <c r="M36" s="35">
        <f t="shared" si="3"/>
        <v>0</v>
      </c>
      <c r="N36" s="35">
        <f t="shared" si="3"/>
        <v>258.9</v>
      </c>
      <c r="O36" s="35">
        <f t="shared" si="3"/>
        <v>208.47000000000003</v>
      </c>
      <c r="P36" s="35">
        <f>P37+P38+P41+P42</f>
        <v>2562.6000000000004</v>
      </c>
      <c r="Q36" s="35">
        <f t="shared" si="3"/>
        <v>0</v>
      </c>
      <c r="R36" s="35">
        <f t="shared" si="3"/>
        <v>3213.29</v>
      </c>
      <c r="S36" s="35">
        <f t="shared" si="3"/>
        <v>0</v>
      </c>
      <c r="T36" s="35">
        <f t="shared" si="3"/>
        <v>4447.610000000001</v>
      </c>
      <c r="U36" s="35">
        <f t="shared" si="3"/>
        <v>0</v>
      </c>
      <c r="V36" s="35">
        <f t="shared" si="3"/>
        <v>5686.13</v>
      </c>
      <c r="W36" s="35">
        <f t="shared" si="3"/>
        <v>0</v>
      </c>
      <c r="X36" s="35">
        <f t="shared" si="3"/>
        <v>16.5</v>
      </c>
      <c r="Y36" s="35">
        <f t="shared" si="3"/>
        <v>0</v>
      </c>
      <c r="Z36" s="35">
        <f t="shared" si="3"/>
        <v>201</v>
      </c>
      <c r="AA36" s="35">
        <f t="shared" si="3"/>
        <v>0</v>
      </c>
      <c r="AB36" s="35">
        <f t="shared" si="3"/>
        <v>226.25</v>
      </c>
      <c r="AC36" s="35">
        <f t="shared" si="3"/>
        <v>0</v>
      </c>
      <c r="AD36" s="35">
        <f t="shared" si="3"/>
        <v>0</v>
      </c>
      <c r="AE36" s="35">
        <f t="shared" si="3"/>
        <v>0</v>
      </c>
      <c r="AF36" s="84"/>
    </row>
    <row r="37" spans="1:33" s="130" customFormat="1" ht="90" customHeight="1">
      <c r="A37" s="125" t="s">
        <v>28</v>
      </c>
      <c r="B37" s="126">
        <f>H37+J37+L37+N37+P37+R37+T37+V37+X37+Z37+AB37+AD37</f>
        <v>9718.1</v>
      </c>
      <c r="C37" s="126">
        <f>H37+J37+L37+N37</f>
        <v>3242.2</v>
      </c>
      <c r="D37" s="126">
        <v>3242</v>
      </c>
      <c r="E37" s="126">
        <f>I37+K37+M37+O37</f>
        <v>172.27</v>
      </c>
      <c r="F37" s="126">
        <f>(I37+K37+M37+O37)/B37*100</f>
        <v>1.7726716127638118</v>
      </c>
      <c r="G37" s="126">
        <f>(I37+K37+M37+O37)/C37*100</f>
        <v>5.31336746653507</v>
      </c>
      <c r="H37" s="126"/>
      <c r="I37" s="126"/>
      <c r="J37" s="127"/>
      <c r="K37" s="128"/>
      <c r="L37" s="128">
        <v>3206</v>
      </c>
      <c r="M37" s="128"/>
      <c r="N37" s="128">
        <v>36.2</v>
      </c>
      <c r="O37" s="128">
        <v>172.27</v>
      </c>
      <c r="P37" s="128">
        <v>2407.8</v>
      </c>
      <c r="Q37" s="128"/>
      <c r="R37" s="128">
        <v>0</v>
      </c>
      <c r="S37" s="128"/>
      <c r="T37" s="128">
        <v>1496</v>
      </c>
      <c r="U37" s="128"/>
      <c r="V37" s="128">
        <v>2371.1</v>
      </c>
      <c r="W37" s="128"/>
      <c r="X37" s="128">
        <v>0</v>
      </c>
      <c r="Y37" s="128"/>
      <c r="Z37" s="128">
        <v>201</v>
      </c>
      <c r="AA37" s="128"/>
      <c r="AB37" s="128">
        <v>0</v>
      </c>
      <c r="AC37" s="128"/>
      <c r="AD37" s="128"/>
      <c r="AE37" s="128"/>
      <c r="AF37" s="129" t="s">
        <v>66</v>
      </c>
      <c r="AG37" s="130" t="s">
        <v>51</v>
      </c>
    </row>
    <row r="38" spans="1:32" s="130" customFormat="1" ht="120" customHeight="1">
      <c r="A38" s="131" t="s">
        <v>29</v>
      </c>
      <c r="B38" s="132">
        <f>H38+J38+L38+N38+P38+R38+T38+V38+X38+Z38+AB38+AD38</f>
        <v>10798.900000000001</v>
      </c>
      <c r="C38" s="132">
        <f>H38+J38+L38+N38</f>
        <v>921.4200000000001</v>
      </c>
      <c r="D38" s="132">
        <v>921.42</v>
      </c>
      <c r="E38" s="132">
        <f>I38+K38+M38</f>
        <v>14.97</v>
      </c>
      <c r="F38" s="126">
        <f>(I38+K38+M38+O38)/B38*100</f>
        <v>0.47384455824204313</v>
      </c>
      <c r="G38" s="132">
        <f>(K38+M38+O38)/C38*100</f>
        <v>5.553384992728614</v>
      </c>
      <c r="H38" s="132"/>
      <c r="I38" s="132"/>
      <c r="J38" s="133">
        <v>14.97</v>
      </c>
      <c r="K38" s="134">
        <v>14.97</v>
      </c>
      <c r="L38" s="134">
        <v>683.75</v>
      </c>
      <c r="M38" s="134"/>
      <c r="N38" s="134">
        <v>222.7</v>
      </c>
      <c r="O38" s="134">
        <v>36.2</v>
      </c>
      <c r="P38" s="134">
        <v>154.8</v>
      </c>
      <c r="Q38" s="134"/>
      <c r="R38" s="134">
        <v>3213.29</v>
      </c>
      <c r="S38" s="134"/>
      <c r="T38" s="134">
        <v>2951.61</v>
      </c>
      <c r="U38" s="134"/>
      <c r="V38" s="134">
        <v>3315.03</v>
      </c>
      <c r="W38" s="134"/>
      <c r="X38" s="134">
        <v>16.5</v>
      </c>
      <c r="Y38" s="134"/>
      <c r="Z38" s="134">
        <v>0</v>
      </c>
      <c r="AA38" s="134"/>
      <c r="AB38" s="134">
        <v>226.25</v>
      </c>
      <c r="AC38" s="134"/>
      <c r="AD38" s="134"/>
      <c r="AE38" s="134"/>
      <c r="AF38" s="135"/>
    </row>
    <row r="39" spans="1:32" s="45" customFormat="1" ht="34.5" customHeight="1">
      <c r="A39" s="40" t="s">
        <v>52</v>
      </c>
      <c r="B39" s="41">
        <v>2163.5</v>
      </c>
      <c r="C39" s="41">
        <v>2163.5</v>
      </c>
      <c r="D39" s="41">
        <v>1830.77</v>
      </c>
      <c r="E39" s="41">
        <v>1830.7</v>
      </c>
      <c r="F39" s="42">
        <f>E39/(B39/100)</f>
        <v>84.6175179107927</v>
      </c>
      <c r="G39" s="42">
        <f>E39/(D39/100)</f>
        <v>99.99617647219476</v>
      </c>
      <c r="H39" s="41"/>
      <c r="I39" s="41"/>
      <c r="J39" s="41"/>
      <c r="K39" s="43"/>
      <c r="L39" s="43">
        <v>22.6</v>
      </c>
      <c r="M39" s="43">
        <v>21.72</v>
      </c>
      <c r="N39" s="43">
        <v>22.63</v>
      </c>
      <c r="O39" s="43">
        <v>14.48</v>
      </c>
      <c r="P39" s="43">
        <v>380.2</v>
      </c>
      <c r="Q39" s="43">
        <v>0</v>
      </c>
      <c r="R39" s="43">
        <v>538.56</v>
      </c>
      <c r="S39" s="43">
        <v>358.16</v>
      </c>
      <c r="T39" s="43">
        <v>853.4</v>
      </c>
      <c r="U39" s="43">
        <v>893.99</v>
      </c>
      <c r="V39" s="43">
        <v>210.34</v>
      </c>
      <c r="W39" s="43">
        <v>330.65</v>
      </c>
      <c r="X39" s="43"/>
      <c r="Y39" s="43">
        <v>76.02</v>
      </c>
      <c r="Z39" s="43">
        <v>113.12</v>
      </c>
      <c r="AA39" s="43"/>
      <c r="AB39" s="43">
        <v>22.63</v>
      </c>
      <c r="AC39" s="43">
        <v>135.68</v>
      </c>
      <c r="AD39" s="43"/>
      <c r="AE39" s="43"/>
      <c r="AF39" s="44"/>
    </row>
    <row r="40" spans="1:35" s="9" customFormat="1" ht="27.75" customHeight="1">
      <c r="A40" s="40" t="s">
        <v>53</v>
      </c>
      <c r="B40" s="46">
        <f>H40+J40+L40+N40+P40+R40+T40+V40+X40+Z40+AB40+AD40</f>
        <v>2009.55</v>
      </c>
      <c r="C40" s="42">
        <f>H40+J40+L40+N40+P40+R40+T40+V40+X40</f>
        <v>2009.55</v>
      </c>
      <c r="D40" s="46">
        <v>2009.6</v>
      </c>
      <c r="E40" s="42">
        <f>I40+K40+M40+O40+Q40+S40+U40+W40+Y40+AA40+AC40+AE40</f>
        <v>2009.5900000000001</v>
      </c>
      <c r="F40" s="42">
        <f>E40/(B40/100)</f>
        <v>100.00199049538455</v>
      </c>
      <c r="G40" s="42">
        <f>E40/(D40/100)</f>
        <v>99.99950238853503</v>
      </c>
      <c r="H40" s="47"/>
      <c r="I40" s="47"/>
      <c r="J40" s="47"/>
      <c r="K40" s="47"/>
      <c r="L40" s="47">
        <v>22.6</v>
      </c>
      <c r="M40" s="47">
        <v>36.2</v>
      </c>
      <c r="N40" s="47">
        <v>13.6</v>
      </c>
      <c r="O40" s="47"/>
      <c r="P40" s="47">
        <v>413.2</v>
      </c>
      <c r="Q40" s="47">
        <f>389.3+64.5</f>
        <v>453.8</v>
      </c>
      <c r="R40" s="47">
        <v>345.35</v>
      </c>
      <c r="S40" s="47">
        <f>427+64.5</f>
        <v>491.5</v>
      </c>
      <c r="T40" s="47">
        <v>854.3</v>
      </c>
      <c r="U40" s="47">
        <v>435.8</v>
      </c>
      <c r="V40" s="48">
        <v>360.5</v>
      </c>
      <c r="W40" s="47">
        <f>330.6+23.79</f>
        <v>354.39000000000004</v>
      </c>
      <c r="X40" s="48">
        <v>0</v>
      </c>
      <c r="Y40" s="47">
        <v>100</v>
      </c>
      <c r="Z40" s="47">
        <v>0</v>
      </c>
      <c r="AA40" s="47"/>
      <c r="AB40" s="47">
        <v>0</v>
      </c>
      <c r="AC40" s="47">
        <v>135.9</v>
      </c>
      <c r="AD40" s="47"/>
      <c r="AE40" s="47">
        <v>2</v>
      </c>
      <c r="AF40" s="86"/>
      <c r="AG40" s="49"/>
      <c r="AH40" s="49"/>
      <c r="AI40" s="49"/>
    </row>
    <row r="41" spans="1:32" s="8" customFormat="1" ht="25.5" customHeight="1">
      <c r="A41" s="17" t="s">
        <v>30</v>
      </c>
      <c r="B41" s="35"/>
      <c r="C41" s="35"/>
      <c r="D41" s="35"/>
      <c r="E41" s="35"/>
      <c r="F41" s="35"/>
      <c r="G41" s="35"/>
      <c r="H41" s="35"/>
      <c r="I41" s="35"/>
      <c r="J41" s="35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83"/>
    </row>
    <row r="42" spans="1:38" s="8" customFormat="1" ht="25.5" customHeight="1">
      <c r="A42" s="17" t="s">
        <v>31</v>
      </c>
      <c r="B42" s="50"/>
      <c r="C42" s="50"/>
      <c r="D42" s="50"/>
      <c r="E42" s="35"/>
      <c r="F42" s="35"/>
      <c r="G42" s="35"/>
      <c r="H42" s="35"/>
      <c r="I42" s="35"/>
      <c r="J42" s="3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83"/>
      <c r="AG42" s="51"/>
      <c r="AH42" s="51" t="s">
        <v>54</v>
      </c>
      <c r="AI42" s="51"/>
      <c r="AJ42" s="51"/>
      <c r="AK42" s="51"/>
      <c r="AL42" s="52"/>
    </row>
    <row r="43" spans="1:32" s="9" customFormat="1" ht="137.25" customHeight="1">
      <c r="A43" s="17" t="s">
        <v>57</v>
      </c>
      <c r="B43" s="3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84"/>
    </row>
    <row r="44" spans="1:32" s="8" customFormat="1" ht="38.25" customHeight="1">
      <c r="A44" s="15" t="s">
        <v>27</v>
      </c>
      <c r="B44" s="35">
        <f>B45+B46+B47+B48</f>
        <v>2499.8</v>
      </c>
      <c r="C44" s="35">
        <f>C45+C46+C47+C48</f>
        <v>100</v>
      </c>
      <c r="D44" s="35">
        <f>D45+D46+D47+D48</f>
        <v>87</v>
      </c>
      <c r="E44" s="35">
        <f aca="true" t="shared" si="4" ref="E44:AE44">E45+E46+E47+E48</f>
        <v>86.96</v>
      </c>
      <c r="F44" s="35">
        <f t="shared" si="4"/>
        <v>3.47867829426354</v>
      </c>
      <c r="G44" s="35">
        <f t="shared" si="4"/>
        <v>86.96</v>
      </c>
      <c r="H44" s="35">
        <f t="shared" si="4"/>
        <v>100</v>
      </c>
      <c r="I44" s="35">
        <f t="shared" si="4"/>
        <v>0</v>
      </c>
      <c r="J44" s="35">
        <f t="shared" si="4"/>
        <v>0</v>
      </c>
      <c r="K44" s="35">
        <f t="shared" si="4"/>
        <v>86.96</v>
      </c>
      <c r="L44" s="35">
        <f t="shared" si="4"/>
        <v>0</v>
      </c>
      <c r="M44" s="35">
        <f t="shared" si="4"/>
        <v>0</v>
      </c>
      <c r="N44" s="35">
        <f t="shared" si="4"/>
        <v>0</v>
      </c>
      <c r="O44" s="35">
        <f t="shared" si="4"/>
        <v>0</v>
      </c>
      <c r="P44" s="35">
        <f t="shared" si="4"/>
        <v>1000</v>
      </c>
      <c r="Q44" s="35">
        <f t="shared" si="4"/>
        <v>0</v>
      </c>
      <c r="R44" s="35">
        <f t="shared" si="4"/>
        <v>0</v>
      </c>
      <c r="S44" s="35">
        <f t="shared" si="4"/>
        <v>0</v>
      </c>
      <c r="T44" s="35">
        <f t="shared" si="4"/>
        <v>0</v>
      </c>
      <c r="U44" s="35">
        <f t="shared" si="4"/>
        <v>0</v>
      </c>
      <c r="V44" s="35">
        <f t="shared" si="4"/>
        <v>1000</v>
      </c>
      <c r="W44" s="35">
        <f t="shared" si="4"/>
        <v>0</v>
      </c>
      <c r="X44" s="35">
        <f t="shared" si="4"/>
        <v>399.8</v>
      </c>
      <c r="Y44" s="35">
        <f t="shared" si="4"/>
        <v>0</v>
      </c>
      <c r="Z44" s="35">
        <f t="shared" si="4"/>
        <v>0</v>
      </c>
      <c r="AA44" s="35">
        <f t="shared" si="4"/>
        <v>0</v>
      </c>
      <c r="AB44" s="35">
        <f t="shared" si="4"/>
        <v>0</v>
      </c>
      <c r="AC44" s="35">
        <f t="shared" si="4"/>
        <v>0</v>
      </c>
      <c r="AD44" s="35">
        <f t="shared" si="4"/>
        <v>0</v>
      </c>
      <c r="AE44" s="35">
        <f t="shared" si="4"/>
        <v>0</v>
      </c>
      <c r="AF44" s="84"/>
    </row>
    <row r="45" spans="1:32" s="130" customFormat="1" ht="78.75" customHeight="1">
      <c r="A45" s="125" t="s">
        <v>28</v>
      </c>
      <c r="B45" s="126">
        <v>2499.8</v>
      </c>
      <c r="C45" s="126">
        <f>H45+J45+L45</f>
        <v>100</v>
      </c>
      <c r="D45" s="126">
        <v>87</v>
      </c>
      <c r="E45" s="126">
        <f>I45+K45+M45</f>
        <v>86.96</v>
      </c>
      <c r="F45" s="126">
        <f>(I45+K45)/B45*100</f>
        <v>3.47867829426354</v>
      </c>
      <c r="G45" s="126">
        <f>(I462+K45)/C45*100</f>
        <v>86.96</v>
      </c>
      <c r="H45" s="126">
        <v>100</v>
      </c>
      <c r="I45" s="126"/>
      <c r="J45" s="126"/>
      <c r="K45" s="128">
        <v>86.96</v>
      </c>
      <c r="L45" s="128"/>
      <c r="M45" s="128"/>
      <c r="N45" s="128"/>
      <c r="O45" s="128"/>
      <c r="P45" s="128">
        <v>1000</v>
      </c>
      <c r="Q45" s="128"/>
      <c r="R45" s="128"/>
      <c r="S45" s="128"/>
      <c r="T45" s="128"/>
      <c r="U45" s="128"/>
      <c r="V45" s="128">
        <v>1000</v>
      </c>
      <c r="W45" s="128"/>
      <c r="X45" s="128">
        <v>399.8</v>
      </c>
      <c r="Y45" s="128"/>
      <c r="Z45" s="128"/>
      <c r="AA45" s="128"/>
      <c r="AB45" s="128"/>
      <c r="AC45" s="128"/>
      <c r="AD45" s="128"/>
      <c r="AE45" s="128"/>
      <c r="AF45" s="136" t="s">
        <v>62</v>
      </c>
    </row>
    <row r="46" spans="1:32" s="8" customFormat="1" ht="23.25" customHeight="1">
      <c r="A46" s="17" t="s">
        <v>29</v>
      </c>
      <c r="B46" s="35">
        <f>H46+J46+L46+N46+P46+R46+T46+V46+X46+Z46+AB46+AD46</f>
        <v>0</v>
      </c>
      <c r="C46" s="35"/>
      <c r="D46" s="35"/>
      <c r="E46" s="35"/>
      <c r="F46" s="35"/>
      <c r="G46" s="35"/>
      <c r="H46" s="35"/>
      <c r="I46" s="35"/>
      <c r="J46" s="35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83"/>
    </row>
    <row r="47" spans="1:32" s="8" customFormat="1" ht="25.5" customHeight="1">
      <c r="A47" s="17" t="s">
        <v>30</v>
      </c>
      <c r="B47" s="35">
        <f>H47+J47+L47+N47+P47+R47+T47+V47+X47+Z47+AB47+AD47</f>
        <v>0</v>
      </c>
      <c r="C47" s="35"/>
      <c r="D47" s="35"/>
      <c r="E47" s="35"/>
      <c r="F47" s="35"/>
      <c r="G47" s="35"/>
      <c r="H47" s="35"/>
      <c r="I47" s="35"/>
      <c r="J47" s="35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83"/>
    </row>
    <row r="48" spans="1:32" s="8" customFormat="1" ht="25.5" customHeight="1">
      <c r="A48" s="17" t="s">
        <v>31</v>
      </c>
      <c r="B48" s="35">
        <f>H48+J48+L48+N48+P48+R48+T48+V48+X48+Z48+AB48+AD48</f>
        <v>0</v>
      </c>
      <c r="C48" s="35"/>
      <c r="D48" s="35"/>
      <c r="E48" s="35"/>
      <c r="F48" s="35"/>
      <c r="G48" s="35"/>
      <c r="H48" s="35"/>
      <c r="I48" s="35"/>
      <c r="J48" s="35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83"/>
    </row>
    <row r="49" spans="1:32" s="9" customFormat="1" ht="102.75" customHeight="1">
      <c r="A49" s="17" t="s">
        <v>45</v>
      </c>
      <c r="B49" s="35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84"/>
    </row>
    <row r="50" spans="1:32" s="8" customFormat="1" ht="38.25" customHeight="1">
      <c r="A50" s="15" t="s">
        <v>27</v>
      </c>
      <c r="B50" s="35">
        <f aca="true" t="shared" si="5" ref="B50:AE50">B51+B52+B53+B54</f>
        <v>1746.8900000000003</v>
      </c>
      <c r="C50" s="35">
        <f>C51+C52+C53+C54</f>
        <v>234.11</v>
      </c>
      <c r="D50" s="35">
        <f>D51+D52+D53+D54</f>
        <v>234.11</v>
      </c>
      <c r="E50" s="35">
        <f t="shared" si="5"/>
        <v>139.8</v>
      </c>
      <c r="F50" s="35">
        <f t="shared" si="5"/>
        <v>8.002793535941015</v>
      </c>
      <c r="G50" s="35">
        <f t="shared" si="5"/>
        <v>59.715518346076635</v>
      </c>
      <c r="H50" s="35">
        <f t="shared" si="5"/>
        <v>0</v>
      </c>
      <c r="I50" s="35">
        <f t="shared" si="5"/>
        <v>0</v>
      </c>
      <c r="J50" s="35">
        <f>J51+J52+J53+J54</f>
        <v>131.33</v>
      </c>
      <c r="K50" s="35">
        <f t="shared" si="5"/>
        <v>37.33</v>
      </c>
      <c r="L50" s="35">
        <f t="shared" si="5"/>
        <v>0</v>
      </c>
      <c r="M50" s="35">
        <f t="shared" si="5"/>
        <v>0</v>
      </c>
      <c r="N50" s="35">
        <f t="shared" si="5"/>
        <v>102.78</v>
      </c>
      <c r="O50" s="35">
        <f t="shared" si="5"/>
        <v>102.47</v>
      </c>
      <c r="P50" s="35">
        <f t="shared" si="5"/>
        <v>433.55</v>
      </c>
      <c r="Q50" s="35">
        <f t="shared" si="5"/>
        <v>0</v>
      </c>
      <c r="R50" s="35">
        <f t="shared" si="5"/>
        <v>22.12</v>
      </c>
      <c r="S50" s="35">
        <f t="shared" si="5"/>
        <v>0</v>
      </c>
      <c r="T50" s="35">
        <f t="shared" si="5"/>
        <v>355.98</v>
      </c>
      <c r="U50" s="35">
        <f t="shared" si="5"/>
        <v>0</v>
      </c>
      <c r="V50" s="35">
        <f t="shared" si="5"/>
        <v>367.27</v>
      </c>
      <c r="W50" s="35">
        <f t="shared" si="5"/>
        <v>0</v>
      </c>
      <c r="X50" s="35">
        <f t="shared" si="5"/>
        <v>333.86</v>
      </c>
      <c r="Y50" s="35">
        <f t="shared" si="5"/>
        <v>0</v>
      </c>
      <c r="Z50" s="35">
        <f t="shared" si="5"/>
        <v>0</v>
      </c>
      <c r="AA50" s="35">
        <f t="shared" si="5"/>
        <v>0</v>
      </c>
      <c r="AB50" s="35">
        <f t="shared" si="5"/>
        <v>0</v>
      </c>
      <c r="AC50" s="35">
        <f t="shared" si="5"/>
        <v>0</v>
      </c>
      <c r="AD50" s="35">
        <f t="shared" si="5"/>
        <v>0</v>
      </c>
      <c r="AE50" s="35">
        <f t="shared" si="5"/>
        <v>0</v>
      </c>
      <c r="AF50" s="84"/>
    </row>
    <row r="51" spans="1:32" s="8" customFormat="1" ht="27" customHeight="1">
      <c r="A51" s="17" t="s">
        <v>28</v>
      </c>
      <c r="B51" s="35">
        <f>H51+J51+L51+N51+P51+R51+T51+V51+X51+Z51+AB51+AD51</f>
        <v>0</v>
      </c>
      <c r="C51" s="35"/>
      <c r="D51" s="35"/>
      <c r="E51" s="35"/>
      <c r="F51" s="35"/>
      <c r="G51" s="35"/>
      <c r="H51" s="35"/>
      <c r="I51" s="35"/>
      <c r="J51" s="53">
        <v>0</v>
      </c>
      <c r="K51" s="53"/>
      <c r="L51" s="53">
        <v>0</v>
      </c>
      <c r="M51" s="53"/>
      <c r="N51" s="53">
        <v>0</v>
      </c>
      <c r="O51" s="53"/>
      <c r="P51" s="53">
        <v>0</v>
      </c>
      <c r="Q51" s="53"/>
      <c r="R51" s="53">
        <v>0</v>
      </c>
      <c r="S51" s="53"/>
      <c r="T51" s="53">
        <v>0</v>
      </c>
      <c r="U51" s="53"/>
      <c r="V51" s="53">
        <v>0</v>
      </c>
      <c r="W51" s="53"/>
      <c r="X51" s="53">
        <v>0</v>
      </c>
      <c r="Y51" s="53"/>
      <c r="Z51" s="53">
        <v>0</v>
      </c>
      <c r="AA51" s="53"/>
      <c r="AB51" s="53">
        <v>0</v>
      </c>
      <c r="AC51" s="53"/>
      <c r="AD51" s="53">
        <v>0</v>
      </c>
      <c r="AE51" s="54"/>
      <c r="AF51" s="87"/>
    </row>
    <row r="52" spans="1:32" s="130" customFormat="1" ht="93.75" customHeight="1">
      <c r="A52" s="125" t="s">
        <v>29</v>
      </c>
      <c r="B52" s="126">
        <f>H52+J52+L52+N52+P52+R52+T52+V52+X52+Z52+AB52+AD52</f>
        <v>1746.8900000000003</v>
      </c>
      <c r="C52" s="126">
        <f>H52+J52+L52+N52</f>
        <v>234.11</v>
      </c>
      <c r="D52" s="137">
        <v>234.11</v>
      </c>
      <c r="E52" s="126">
        <f>I52+K52+M52+O52</f>
        <v>139.8</v>
      </c>
      <c r="F52" s="126">
        <f>(I52+K52+M52+O52)/B52*100</f>
        <v>8.002793535941015</v>
      </c>
      <c r="G52" s="126">
        <f>(K52+M52+O52)/C52*100</f>
        <v>59.715518346076635</v>
      </c>
      <c r="H52" s="126"/>
      <c r="I52" s="126"/>
      <c r="J52" s="138">
        <v>131.33</v>
      </c>
      <c r="K52" s="138">
        <v>37.33</v>
      </c>
      <c r="L52" s="138"/>
      <c r="M52" s="138"/>
      <c r="N52" s="138">
        <v>102.78</v>
      </c>
      <c r="O52" s="138">
        <v>102.47</v>
      </c>
      <c r="P52" s="138">
        <v>433.55</v>
      </c>
      <c r="Q52" s="138"/>
      <c r="R52" s="138">
        <v>22.12</v>
      </c>
      <c r="S52" s="138"/>
      <c r="T52" s="138">
        <v>355.98</v>
      </c>
      <c r="U52" s="138"/>
      <c r="V52" s="138">
        <v>367.27</v>
      </c>
      <c r="W52" s="138"/>
      <c r="X52" s="138">
        <v>333.86</v>
      </c>
      <c r="Y52" s="138"/>
      <c r="Z52" s="138"/>
      <c r="AA52" s="138"/>
      <c r="AB52" s="138"/>
      <c r="AC52" s="138"/>
      <c r="AD52" s="138"/>
      <c r="AE52" s="138"/>
      <c r="AF52" s="139" t="s">
        <v>68</v>
      </c>
    </row>
    <row r="53" spans="1:32" s="8" customFormat="1" ht="25.5" customHeight="1">
      <c r="A53" s="17" t="s">
        <v>30</v>
      </c>
      <c r="B53" s="35">
        <f>H53+J53+L53+N53+P53+R53+T53+V53+X53+Z53+AB53+AD53</f>
        <v>0</v>
      </c>
      <c r="C53" s="35"/>
      <c r="D53" s="35"/>
      <c r="E53" s="35"/>
      <c r="F53" s="35"/>
      <c r="G53" s="35"/>
      <c r="H53" s="35"/>
      <c r="I53" s="35"/>
      <c r="J53" s="35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83"/>
    </row>
    <row r="54" spans="1:32" s="8" customFormat="1" ht="25.5" customHeight="1">
      <c r="A54" s="17" t="s">
        <v>31</v>
      </c>
      <c r="B54" s="35">
        <f>H54+J54+L54+N54+P54+R54+T54+V54+X54+Z54+AB54+AD54</f>
        <v>0</v>
      </c>
      <c r="C54" s="35"/>
      <c r="D54" s="35"/>
      <c r="E54" s="35"/>
      <c r="F54" s="35"/>
      <c r="G54" s="35"/>
      <c r="H54" s="35"/>
      <c r="I54" s="35"/>
      <c r="J54" s="35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83"/>
    </row>
    <row r="55" spans="1:32" s="9" customFormat="1" ht="31.5">
      <c r="A55" s="17" t="s">
        <v>35</v>
      </c>
      <c r="B55" s="35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84"/>
    </row>
    <row r="56" spans="1:32" s="9" customFormat="1" ht="101.25" customHeight="1">
      <c r="A56" s="18" t="s">
        <v>36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84"/>
    </row>
    <row r="57" spans="1:32" s="9" customFormat="1" ht="146.25" customHeight="1">
      <c r="A57" s="17" t="s">
        <v>46</v>
      </c>
      <c r="B57" s="35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84"/>
    </row>
    <row r="58" spans="1:32" s="8" customFormat="1" ht="38.25" customHeight="1">
      <c r="A58" s="15" t="s">
        <v>27</v>
      </c>
      <c r="B58" s="35">
        <f aca="true" t="shared" si="6" ref="B58:AE58">B59+B60+B61+B62</f>
        <v>545.1</v>
      </c>
      <c r="C58" s="35">
        <f t="shared" si="6"/>
        <v>0</v>
      </c>
      <c r="D58" s="35"/>
      <c r="E58" s="35">
        <f t="shared" si="6"/>
        <v>0</v>
      </c>
      <c r="F58" s="35">
        <f t="shared" si="6"/>
        <v>0</v>
      </c>
      <c r="G58" s="35">
        <f t="shared" si="6"/>
        <v>0</v>
      </c>
      <c r="H58" s="35">
        <f t="shared" si="6"/>
        <v>0</v>
      </c>
      <c r="I58" s="35">
        <f t="shared" si="6"/>
        <v>0</v>
      </c>
      <c r="J58" s="35">
        <f t="shared" si="6"/>
        <v>0</v>
      </c>
      <c r="K58" s="35">
        <f t="shared" si="6"/>
        <v>0</v>
      </c>
      <c r="L58" s="35">
        <f t="shared" si="6"/>
        <v>0</v>
      </c>
      <c r="M58" s="35">
        <f t="shared" si="6"/>
        <v>0</v>
      </c>
      <c r="N58" s="35">
        <f t="shared" si="6"/>
        <v>0</v>
      </c>
      <c r="O58" s="35">
        <f t="shared" si="6"/>
        <v>0</v>
      </c>
      <c r="P58" s="35">
        <f t="shared" si="6"/>
        <v>0</v>
      </c>
      <c r="Q58" s="35">
        <f t="shared" si="6"/>
        <v>0</v>
      </c>
      <c r="R58" s="35">
        <f t="shared" si="6"/>
        <v>0</v>
      </c>
      <c r="S58" s="35">
        <f t="shared" si="6"/>
        <v>0</v>
      </c>
      <c r="T58" s="35">
        <f t="shared" si="6"/>
        <v>0</v>
      </c>
      <c r="U58" s="35">
        <f t="shared" si="6"/>
        <v>0</v>
      </c>
      <c r="V58" s="35">
        <f t="shared" si="6"/>
        <v>0</v>
      </c>
      <c r="W58" s="35">
        <f t="shared" si="6"/>
        <v>0</v>
      </c>
      <c r="X58" s="35">
        <f t="shared" si="6"/>
        <v>0</v>
      </c>
      <c r="Y58" s="35">
        <f t="shared" si="6"/>
        <v>0</v>
      </c>
      <c r="Z58" s="35">
        <f t="shared" si="6"/>
        <v>545.1</v>
      </c>
      <c r="AA58" s="35">
        <f t="shared" si="6"/>
        <v>0</v>
      </c>
      <c r="AB58" s="35">
        <f t="shared" si="6"/>
        <v>0</v>
      </c>
      <c r="AC58" s="35">
        <f t="shared" si="6"/>
        <v>0</v>
      </c>
      <c r="AD58" s="35">
        <f t="shared" si="6"/>
        <v>0</v>
      </c>
      <c r="AE58" s="35">
        <f t="shared" si="6"/>
        <v>0</v>
      </c>
      <c r="AF58" s="84"/>
    </row>
    <row r="59" spans="1:32" s="124" customFormat="1" ht="27" customHeight="1">
      <c r="A59" s="119" t="s">
        <v>28</v>
      </c>
      <c r="B59" s="120">
        <f>H59+J59+L59+N59+P59+R59+T59+V59+X59+Z59+AB59+AD59</f>
        <v>545.1</v>
      </c>
      <c r="C59" s="120"/>
      <c r="D59" s="120"/>
      <c r="E59" s="120"/>
      <c r="F59" s="120"/>
      <c r="G59" s="120"/>
      <c r="H59" s="120"/>
      <c r="I59" s="120"/>
      <c r="J59" s="120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>
        <v>545.1</v>
      </c>
      <c r="AA59" s="122"/>
      <c r="AB59" s="122"/>
      <c r="AC59" s="122"/>
      <c r="AD59" s="122"/>
      <c r="AE59" s="122"/>
      <c r="AF59" s="117"/>
    </row>
    <row r="60" spans="1:32" s="8" customFormat="1" ht="23.25" customHeight="1">
      <c r="A60" s="17" t="s">
        <v>29</v>
      </c>
      <c r="B60" s="35">
        <f>H60+J60+L60+N60+P60+R60+T60+V60+X60+Z60+AB60+AD60</f>
        <v>0</v>
      </c>
      <c r="C60" s="35"/>
      <c r="D60" s="35"/>
      <c r="E60" s="35"/>
      <c r="F60" s="35"/>
      <c r="G60" s="35"/>
      <c r="H60" s="35"/>
      <c r="I60" s="35"/>
      <c r="J60" s="35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83"/>
    </row>
    <row r="61" spans="1:32" s="8" customFormat="1" ht="25.5" customHeight="1">
      <c r="A61" s="17" t="s">
        <v>30</v>
      </c>
      <c r="B61" s="35">
        <f>H61+J61+L61+N61+P61+R61+T61+V61+X61+Z61+AB61+AD61</f>
        <v>0</v>
      </c>
      <c r="C61" s="35"/>
      <c r="D61" s="35"/>
      <c r="E61" s="35"/>
      <c r="F61" s="35"/>
      <c r="G61" s="35"/>
      <c r="H61" s="35"/>
      <c r="I61" s="35"/>
      <c r="J61" s="35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83"/>
    </row>
    <row r="62" spans="1:32" s="8" customFormat="1" ht="25.5" customHeight="1">
      <c r="A62" s="17" t="s">
        <v>31</v>
      </c>
      <c r="B62" s="35">
        <f>H62+J62+L62+N62+P62+R62+T62+V62+X62+Z62+AB62+AD62</f>
        <v>0</v>
      </c>
      <c r="C62" s="35"/>
      <c r="D62" s="35"/>
      <c r="E62" s="35"/>
      <c r="F62" s="35"/>
      <c r="G62" s="35"/>
      <c r="H62" s="35"/>
      <c r="I62" s="35"/>
      <c r="J62" s="35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83"/>
    </row>
    <row r="63" spans="1:32" s="9" customFormat="1" ht="248.25" customHeight="1">
      <c r="A63" s="17" t="s">
        <v>56</v>
      </c>
      <c r="B63" s="35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84"/>
    </row>
    <row r="64" spans="1:32" s="8" customFormat="1" ht="38.25" customHeight="1">
      <c r="A64" s="15" t="s">
        <v>27</v>
      </c>
      <c r="B64" s="35">
        <f>B65+B66+B67+B68</f>
        <v>34338</v>
      </c>
      <c r="C64" s="35">
        <f>C65+C66+C67+C68</f>
        <v>3657.7</v>
      </c>
      <c r="D64" s="35">
        <f>D65+D66+D67+D68</f>
        <v>3657.7</v>
      </c>
      <c r="E64" s="35">
        <f>E65+E66+E67+E68</f>
        <v>3657.7</v>
      </c>
      <c r="F64" s="93">
        <f aca="true" t="shared" si="7" ref="F64:AE64">F65+F66+F67+F68</f>
        <v>9.000498297483597</v>
      </c>
      <c r="G64" s="93">
        <f t="shared" si="7"/>
        <v>100</v>
      </c>
      <c r="H64" s="93">
        <f t="shared" si="7"/>
        <v>0</v>
      </c>
      <c r="I64" s="35">
        <f t="shared" si="7"/>
        <v>0</v>
      </c>
      <c r="J64" s="35">
        <f t="shared" si="7"/>
        <v>623.2</v>
      </c>
      <c r="K64" s="35">
        <f t="shared" si="7"/>
        <v>0</v>
      </c>
      <c r="L64" s="35">
        <f>L65+L66+L67+L68</f>
        <v>3034.5</v>
      </c>
      <c r="M64" s="35">
        <f>M65+M66+M67+M68</f>
        <v>3657.7</v>
      </c>
      <c r="N64" s="35">
        <f t="shared" si="7"/>
        <v>0</v>
      </c>
      <c r="O64" s="35">
        <f t="shared" si="7"/>
        <v>0</v>
      </c>
      <c r="P64" s="35">
        <f t="shared" si="7"/>
        <v>0</v>
      </c>
      <c r="Q64" s="35">
        <f t="shared" si="7"/>
        <v>0</v>
      </c>
      <c r="R64" s="35">
        <f t="shared" si="7"/>
        <v>0</v>
      </c>
      <c r="S64" s="35">
        <f t="shared" si="7"/>
        <v>0</v>
      </c>
      <c r="T64" s="35">
        <f t="shared" si="7"/>
        <v>0</v>
      </c>
      <c r="U64" s="35">
        <f t="shared" si="7"/>
        <v>0</v>
      </c>
      <c r="V64" s="35">
        <f t="shared" si="7"/>
        <v>0</v>
      </c>
      <c r="W64" s="35">
        <f t="shared" si="7"/>
        <v>0</v>
      </c>
      <c r="X64" s="35">
        <f t="shared" si="7"/>
        <v>0</v>
      </c>
      <c r="Y64" s="35">
        <f t="shared" si="7"/>
        <v>0</v>
      </c>
      <c r="Z64" s="35">
        <f t="shared" si="7"/>
        <v>0</v>
      </c>
      <c r="AA64" s="35">
        <f t="shared" si="7"/>
        <v>0</v>
      </c>
      <c r="AB64" s="35">
        <f t="shared" si="7"/>
        <v>0</v>
      </c>
      <c r="AC64" s="35">
        <f t="shared" si="7"/>
        <v>0</v>
      </c>
      <c r="AD64" s="35">
        <f t="shared" si="7"/>
        <v>30680.3</v>
      </c>
      <c r="AE64" s="35">
        <f t="shared" si="7"/>
        <v>0</v>
      </c>
      <c r="AF64" s="84"/>
    </row>
    <row r="65" spans="1:32" s="130" customFormat="1" ht="63.75" customHeight="1">
      <c r="A65" s="125" t="s">
        <v>28</v>
      </c>
      <c r="B65" s="126">
        <f>H65+J65+L65+N65+P65+R65+T65+V65+X65+Z65+AB65+AD65</f>
        <v>33714.8</v>
      </c>
      <c r="C65" s="126">
        <f>H65+J65+L65+N65</f>
        <v>3034.5</v>
      </c>
      <c r="D65" s="126">
        <v>3034.5</v>
      </c>
      <c r="E65" s="126">
        <f>I65+K65+M65+O65</f>
        <v>3034.5</v>
      </c>
      <c r="F65" s="126">
        <f>(I65+K65+M65+O65)/B65*100</f>
        <v>9.000498297483597</v>
      </c>
      <c r="G65" s="126">
        <f>(I65+K65+M65+O65)/C65*100</f>
        <v>100</v>
      </c>
      <c r="H65" s="126"/>
      <c r="I65" s="126"/>
      <c r="J65" s="126"/>
      <c r="K65" s="128"/>
      <c r="L65" s="128">
        <v>3034.5</v>
      </c>
      <c r="M65" s="128">
        <v>3034.5</v>
      </c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>
        <v>30680.3</v>
      </c>
      <c r="AE65" s="128"/>
      <c r="AF65" s="136"/>
    </row>
    <row r="66" spans="1:32" s="8" customFormat="1" ht="23.25" customHeight="1">
      <c r="A66" s="17" t="s">
        <v>29</v>
      </c>
      <c r="B66" s="35">
        <f>H66+J66+L66+N66+P66+R66+T66+V66+X66+Z66+AB66+AD66</f>
        <v>623.2</v>
      </c>
      <c r="C66" s="35">
        <f>H66+J66+L66</f>
        <v>623.2</v>
      </c>
      <c r="D66" s="93">
        <v>623.2</v>
      </c>
      <c r="E66" s="35">
        <v>623.2</v>
      </c>
      <c r="F66" s="93"/>
      <c r="G66" s="93"/>
      <c r="H66" s="93"/>
      <c r="I66" s="35"/>
      <c r="J66" s="35">
        <v>623.2</v>
      </c>
      <c r="K66" s="37"/>
      <c r="L66" s="37"/>
      <c r="M66" s="37">
        <v>623.2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83"/>
    </row>
    <row r="67" spans="1:32" s="8" customFormat="1" ht="25.5" customHeight="1">
      <c r="A67" s="17" t="s">
        <v>30</v>
      </c>
      <c r="B67" s="35">
        <f>H67+J67+L67+N67+P67+R67+T67+V67+X67+Z67+AB67+AD67</f>
        <v>0</v>
      </c>
      <c r="C67" s="35"/>
      <c r="D67" s="35"/>
      <c r="E67" s="35"/>
      <c r="F67" s="93"/>
      <c r="G67" s="93"/>
      <c r="H67" s="93"/>
      <c r="I67" s="35"/>
      <c r="J67" s="35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83"/>
    </row>
    <row r="68" spans="1:32" s="8" customFormat="1" ht="25.5" customHeight="1">
      <c r="A68" s="17" t="s">
        <v>31</v>
      </c>
      <c r="B68" s="35">
        <f>H68+J68+L68+N68+P68+R68+T68+V68+X68+Z68+AB68+AD68</f>
        <v>0</v>
      </c>
      <c r="C68" s="35"/>
      <c r="D68" s="35"/>
      <c r="E68" s="35"/>
      <c r="F68" s="35"/>
      <c r="G68" s="35"/>
      <c r="H68" s="35"/>
      <c r="I68" s="35"/>
      <c r="J68" s="35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83"/>
    </row>
    <row r="69" spans="1:32" s="8" customFormat="1" ht="47.25">
      <c r="A69" s="17" t="s">
        <v>63</v>
      </c>
      <c r="B69" s="35"/>
      <c r="C69" s="35"/>
      <c r="D69" s="35"/>
      <c r="E69" s="35"/>
      <c r="F69" s="35"/>
      <c r="G69" s="35"/>
      <c r="H69" s="35"/>
      <c r="I69" s="35"/>
      <c r="J69" s="35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83"/>
    </row>
    <row r="70" spans="1:32" s="8" customFormat="1" ht="31.5">
      <c r="A70" s="17" t="s">
        <v>64</v>
      </c>
      <c r="B70" s="35"/>
      <c r="C70" s="35"/>
      <c r="D70" s="35"/>
      <c r="E70" s="35"/>
      <c r="F70" s="35"/>
      <c r="G70" s="35"/>
      <c r="H70" s="35"/>
      <c r="I70" s="35"/>
      <c r="J70" s="35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83"/>
    </row>
    <row r="71" spans="1:32" s="8" customFormat="1" ht="38.25" customHeight="1">
      <c r="A71" s="15" t="s">
        <v>27</v>
      </c>
      <c r="B71" s="35">
        <v>1184.2</v>
      </c>
      <c r="C71" s="35">
        <f>C72+C73+C74+C75</f>
        <v>3087.44</v>
      </c>
      <c r="D71" s="35">
        <f>D72+D73+D74+D75</f>
        <v>3087.44</v>
      </c>
      <c r="E71" s="35">
        <f>E72+E73+E74+E75</f>
        <v>1903.24</v>
      </c>
      <c r="F71" s="35">
        <v>0</v>
      </c>
      <c r="G71" s="35">
        <f aca="true" t="shared" si="8" ref="G71:AE71">G72+G73+G74+G75</f>
        <v>61.64459876143342</v>
      </c>
      <c r="H71" s="35">
        <f t="shared" si="8"/>
        <v>0</v>
      </c>
      <c r="I71" s="35">
        <f t="shared" si="8"/>
        <v>0</v>
      </c>
      <c r="J71" s="35">
        <v>0</v>
      </c>
      <c r="K71" s="35">
        <f t="shared" si="8"/>
        <v>0</v>
      </c>
      <c r="L71" s="35">
        <f t="shared" si="8"/>
        <v>0</v>
      </c>
      <c r="M71" s="35">
        <f t="shared" si="8"/>
        <v>0</v>
      </c>
      <c r="N71" s="35">
        <f t="shared" si="8"/>
        <v>3087.44</v>
      </c>
      <c r="O71" s="35">
        <f t="shared" si="8"/>
        <v>1903.24</v>
      </c>
      <c r="P71" s="35">
        <f t="shared" si="8"/>
        <v>0</v>
      </c>
      <c r="Q71" s="35">
        <f t="shared" si="8"/>
        <v>0</v>
      </c>
      <c r="R71" s="35">
        <f t="shared" si="8"/>
        <v>0</v>
      </c>
      <c r="S71" s="35">
        <f t="shared" si="8"/>
        <v>0</v>
      </c>
      <c r="T71" s="35">
        <f t="shared" si="8"/>
        <v>0</v>
      </c>
      <c r="U71" s="35">
        <f t="shared" si="8"/>
        <v>0</v>
      </c>
      <c r="V71" s="35">
        <f t="shared" si="8"/>
        <v>0</v>
      </c>
      <c r="W71" s="35">
        <f t="shared" si="8"/>
        <v>0</v>
      </c>
      <c r="X71" s="35">
        <f t="shared" si="8"/>
        <v>0</v>
      </c>
      <c r="Y71" s="35">
        <f t="shared" si="8"/>
        <v>0</v>
      </c>
      <c r="Z71" s="35">
        <f t="shared" si="8"/>
        <v>0</v>
      </c>
      <c r="AA71" s="35">
        <f t="shared" si="8"/>
        <v>0</v>
      </c>
      <c r="AB71" s="35">
        <f t="shared" si="8"/>
        <v>0</v>
      </c>
      <c r="AC71" s="35">
        <f t="shared" si="8"/>
        <v>0</v>
      </c>
      <c r="AD71" s="35">
        <f t="shared" si="8"/>
        <v>0</v>
      </c>
      <c r="AE71" s="35">
        <f t="shared" si="8"/>
        <v>0</v>
      </c>
      <c r="AF71" s="84"/>
    </row>
    <row r="72" spans="1:32" s="143" customFormat="1" ht="63.75" customHeight="1">
      <c r="A72" s="140" t="s">
        <v>28</v>
      </c>
      <c r="B72" s="93">
        <f>H72+J72+L72+N72+P72+R72+T72+V72+X72+Z72+AB72+AD72</f>
        <v>0</v>
      </c>
      <c r="C72" s="93">
        <f>H72+J72+L72</f>
        <v>0</v>
      </c>
      <c r="D72" s="93">
        <v>0</v>
      </c>
      <c r="E72" s="93">
        <f>I72</f>
        <v>0</v>
      </c>
      <c r="F72" s="93">
        <v>0</v>
      </c>
      <c r="G72" s="93">
        <v>0</v>
      </c>
      <c r="H72" s="93"/>
      <c r="I72" s="93"/>
      <c r="J72" s="93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2"/>
    </row>
    <row r="73" spans="1:32" s="130" customFormat="1" ht="55.5" customHeight="1">
      <c r="A73" s="125" t="s">
        <v>29</v>
      </c>
      <c r="B73" s="126">
        <f>H73+J73+L73+N73+P73+R73+T73+V73+X73+Z73+AB73+AD73</f>
        <v>3087.44</v>
      </c>
      <c r="C73" s="126">
        <f>H73+J73+L73+N73</f>
        <v>3087.44</v>
      </c>
      <c r="D73" s="126">
        <f>C73</f>
        <v>3087.44</v>
      </c>
      <c r="E73" s="126">
        <f>I73+K73+M73+O73</f>
        <v>1903.24</v>
      </c>
      <c r="F73" s="126">
        <f>(O73)/B73*100</f>
        <v>61.64459876143342</v>
      </c>
      <c r="G73" s="126">
        <f>(O73)/C73*100</f>
        <v>61.64459876143342</v>
      </c>
      <c r="H73" s="126"/>
      <c r="I73" s="126"/>
      <c r="J73" s="126"/>
      <c r="K73" s="128"/>
      <c r="L73" s="128"/>
      <c r="M73" s="128"/>
      <c r="N73" s="128">
        <v>3087.44</v>
      </c>
      <c r="O73" s="128">
        <v>1903.24</v>
      </c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36" t="s">
        <v>72</v>
      </c>
    </row>
    <row r="74" spans="1:32" s="8" customFormat="1" ht="25.5" customHeight="1">
      <c r="A74" s="17" t="s">
        <v>30</v>
      </c>
      <c r="B74" s="35">
        <f>H74+J74+L74+N74+P74+R74+T74+V74+X74+Z74+AB74+AD74</f>
        <v>0</v>
      </c>
      <c r="C74" s="93">
        <f>H74+J74+L74</f>
        <v>0</v>
      </c>
      <c r="D74" s="93">
        <v>0</v>
      </c>
      <c r="E74" s="93">
        <f>I74</f>
        <v>0</v>
      </c>
      <c r="F74" s="93">
        <v>0</v>
      </c>
      <c r="G74" s="93">
        <v>0</v>
      </c>
      <c r="H74" s="35"/>
      <c r="I74" s="35"/>
      <c r="J74" s="35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83"/>
    </row>
    <row r="75" spans="1:32" s="8" customFormat="1" ht="25.5" customHeight="1">
      <c r="A75" s="17" t="s">
        <v>31</v>
      </c>
      <c r="B75" s="35">
        <f>H75+J75+L75+N75+P75+R75+T75+V75+X75+Z75+AB75+AD75</f>
        <v>0</v>
      </c>
      <c r="C75" s="93">
        <f>H75+J75+L75</f>
        <v>0</v>
      </c>
      <c r="D75" s="93">
        <v>0</v>
      </c>
      <c r="E75" s="93">
        <f>I75</f>
        <v>0</v>
      </c>
      <c r="F75" s="93">
        <v>0</v>
      </c>
      <c r="G75" s="93">
        <v>0</v>
      </c>
      <c r="H75" s="35"/>
      <c r="I75" s="35"/>
      <c r="J75" s="35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83"/>
    </row>
    <row r="76" spans="1:32" ht="15.75">
      <c r="A76" s="17" t="s">
        <v>37</v>
      </c>
      <c r="B76" s="35">
        <f>B77+B78+B79</f>
        <v>178386.53</v>
      </c>
      <c r="C76" s="35">
        <f>C77+C78+C79+C80</f>
        <v>46329.17</v>
      </c>
      <c r="D76" s="35">
        <f aca="true" t="shared" si="9" ref="D76:AE76">D77+D78+D79+D80</f>
        <v>45670.67</v>
      </c>
      <c r="E76" s="35">
        <f>E77+E78+E79+E80</f>
        <v>40281.15999999999</v>
      </c>
      <c r="F76" s="35">
        <f>F77+F78+F79+F80</f>
        <v>135.72484635156815</v>
      </c>
      <c r="G76" s="35">
        <f>G77+G78+G79+G80</f>
        <v>184.13079100178317</v>
      </c>
      <c r="H76" s="35">
        <f t="shared" si="9"/>
        <v>5481.04</v>
      </c>
      <c r="I76" s="35">
        <f t="shared" si="9"/>
        <v>4665.09</v>
      </c>
      <c r="J76" s="35">
        <f t="shared" si="9"/>
        <v>10933.53</v>
      </c>
      <c r="K76" s="35">
        <f t="shared" si="9"/>
        <v>10287.429999999998</v>
      </c>
      <c r="L76" s="35">
        <f t="shared" si="9"/>
        <v>16156.32</v>
      </c>
      <c r="M76" s="35">
        <f>M77+M78+M79+M80</f>
        <v>13012.58</v>
      </c>
      <c r="N76" s="35">
        <f>N77+N78+N79+N80</f>
        <v>13758.28</v>
      </c>
      <c r="O76" s="35">
        <f t="shared" si="9"/>
        <v>12352.26</v>
      </c>
      <c r="P76" s="35">
        <f t="shared" si="9"/>
        <v>14124.51</v>
      </c>
      <c r="Q76" s="35">
        <f t="shared" si="9"/>
        <v>0</v>
      </c>
      <c r="R76" s="35">
        <f t="shared" si="9"/>
        <v>13030.11</v>
      </c>
      <c r="S76" s="35">
        <f t="shared" si="9"/>
        <v>0</v>
      </c>
      <c r="T76" s="35">
        <f>T77+T78+T79+T80</f>
        <v>16088.09</v>
      </c>
      <c r="U76" s="35">
        <f>U77+U78+U79+U80</f>
        <v>0</v>
      </c>
      <c r="V76" s="35">
        <f t="shared" si="9"/>
        <v>16388.31</v>
      </c>
      <c r="W76" s="35">
        <f t="shared" si="9"/>
        <v>0</v>
      </c>
      <c r="X76" s="35">
        <f t="shared" si="9"/>
        <v>9718.44</v>
      </c>
      <c r="Y76" s="35">
        <f t="shared" si="9"/>
        <v>0</v>
      </c>
      <c r="Z76" s="35">
        <f t="shared" si="9"/>
        <v>10686.619999999999</v>
      </c>
      <c r="AA76" s="35">
        <f t="shared" si="9"/>
        <v>0</v>
      </c>
      <c r="AB76" s="35">
        <f t="shared" si="9"/>
        <v>6630.83</v>
      </c>
      <c r="AC76" s="35">
        <f t="shared" si="9"/>
        <v>0</v>
      </c>
      <c r="AD76" s="35">
        <f>AD77+AD78+AD79+AD80</f>
        <v>45390.45</v>
      </c>
      <c r="AE76" s="35">
        <f t="shared" si="9"/>
        <v>0</v>
      </c>
      <c r="AF76" s="84"/>
    </row>
    <row r="77" spans="1:32" s="9" customFormat="1" ht="15.75">
      <c r="A77" s="17" t="s">
        <v>28</v>
      </c>
      <c r="B77" s="35">
        <f aca="true" t="shared" si="10" ref="B77:E78">B15+B21+B29+B37+B45+B51+B59+B65+B72</f>
        <v>160778.2</v>
      </c>
      <c r="C77" s="35">
        <f t="shared" si="10"/>
        <v>40761.37</v>
      </c>
      <c r="D77" s="35">
        <f t="shared" si="10"/>
        <v>40101.5</v>
      </c>
      <c r="E77" s="35">
        <f t="shared" si="10"/>
        <v>36899.04999999999</v>
      </c>
      <c r="F77" s="35">
        <f>(I77+K77+M77)/C77*100</f>
        <v>65.60360949595167</v>
      </c>
      <c r="G77" s="35">
        <f>(I77+K77+M77)/B77*100</f>
        <v>16.632186453138548</v>
      </c>
      <c r="H77" s="39">
        <f aca="true" t="shared" si="11" ref="H77:AE77">H15+H21+H29+H37+H45+H51+H59+H65</f>
        <v>5481.04</v>
      </c>
      <c r="I77" s="39">
        <f t="shared" si="11"/>
        <v>4665.09</v>
      </c>
      <c r="J77" s="39">
        <f t="shared" si="11"/>
        <v>9767.03</v>
      </c>
      <c r="K77" s="39">
        <f t="shared" si="11"/>
        <v>9838.689999999999</v>
      </c>
      <c r="L77" s="39">
        <f>L15+L21+L29+L37+L45+L51+L59+L65</f>
        <v>15319.94</v>
      </c>
      <c r="M77" s="39">
        <f>M15+M21+M29+M37+M45+M51+M59+M65</f>
        <v>12237.15</v>
      </c>
      <c r="N77" s="39">
        <f>N15+N21+N29+N37+N45+N51+N59+N65</f>
        <v>10193.36</v>
      </c>
      <c r="O77" s="39">
        <f t="shared" si="11"/>
        <v>10158.12</v>
      </c>
      <c r="P77" s="39">
        <f t="shared" si="11"/>
        <v>13267.36</v>
      </c>
      <c r="Q77" s="39">
        <f t="shared" si="11"/>
        <v>0</v>
      </c>
      <c r="R77" s="39">
        <f t="shared" si="11"/>
        <v>9794.630000000001</v>
      </c>
      <c r="S77" s="39">
        <f t="shared" si="11"/>
        <v>0</v>
      </c>
      <c r="T77" s="39">
        <f>T15+T21+T29+T37+T45+T51+T59+T65</f>
        <v>12773</v>
      </c>
      <c r="U77" s="39">
        <f>U15+U21+U29+U37+U45+U51+U59+U65</f>
        <v>0</v>
      </c>
      <c r="V77" s="39">
        <f t="shared" si="11"/>
        <v>12706.01</v>
      </c>
      <c r="W77" s="39">
        <f t="shared" si="11"/>
        <v>0</v>
      </c>
      <c r="X77" s="39">
        <f t="shared" si="11"/>
        <v>9265.02</v>
      </c>
      <c r="Y77" s="39">
        <f t="shared" si="11"/>
        <v>0</v>
      </c>
      <c r="Z77" s="39">
        <f t="shared" si="11"/>
        <v>10415.779999999999</v>
      </c>
      <c r="AA77" s="39">
        <f t="shared" si="11"/>
        <v>0</v>
      </c>
      <c r="AB77" s="39">
        <f t="shared" si="11"/>
        <v>6404.58</v>
      </c>
      <c r="AC77" s="39">
        <f t="shared" si="11"/>
        <v>0</v>
      </c>
      <c r="AD77" s="39">
        <f>AD15+AD21+AD29+AD37+AD45+AD51+AD59+AD65+AD72</f>
        <v>45390.45</v>
      </c>
      <c r="AE77" s="39">
        <f t="shared" si="11"/>
        <v>0</v>
      </c>
      <c r="AF77" s="83"/>
    </row>
    <row r="78" spans="1:32" s="9" customFormat="1" ht="15.75">
      <c r="A78" s="17" t="s">
        <v>29</v>
      </c>
      <c r="B78" s="35">
        <f aca="true" t="shared" si="12" ref="B78:N78">B16+B22+B30+B38+B46+B52+B60+B66+B73</f>
        <v>16256.430000000002</v>
      </c>
      <c r="C78" s="35">
        <f t="shared" si="12"/>
        <v>4866.17</v>
      </c>
      <c r="D78" s="35">
        <f t="shared" si="12"/>
        <v>4866.17</v>
      </c>
      <c r="E78" s="35">
        <f t="shared" si="12"/>
        <v>2681.21</v>
      </c>
      <c r="F78" s="35">
        <f>F16+F22+F30+F38+F46+F52+F60+F66+F73</f>
        <v>70.12123685561647</v>
      </c>
      <c r="G78" s="35">
        <f t="shared" si="12"/>
        <v>126.91350210023867</v>
      </c>
      <c r="H78" s="39">
        <f t="shared" si="12"/>
        <v>0</v>
      </c>
      <c r="I78" s="39">
        <f t="shared" si="12"/>
        <v>0</v>
      </c>
      <c r="J78" s="39">
        <f t="shared" si="12"/>
        <v>769.5</v>
      </c>
      <c r="K78" s="39">
        <f t="shared" si="12"/>
        <v>52.3</v>
      </c>
      <c r="L78" s="39">
        <f t="shared" si="12"/>
        <v>683.75</v>
      </c>
      <c r="M78" s="39">
        <f t="shared" si="12"/>
        <v>623.2</v>
      </c>
      <c r="N78" s="39">
        <f t="shared" si="12"/>
        <v>3412.92</v>
      </c>
      <c r="O78" s="39">
        <f>O16+O22+O30+O38+O46+O52+O60+O66+O73</f>
        <v>2041.91</v>
      </c>
      <c r="P78" s="39">
        <f>P16+P22+P30+P38+P46+P52+P60+P66+P73</f>
        <v>588.35</v>
      </c>
      <c r="Q78" s="39">
        <f>Q16+Q22+Q30+Q38+Q46+Q52+Q60+Q66+Q73</f>
        <v>0</v>
      </c>
      <c r="R78" s="39">
        <f>R16+R22+R30+R38+R46+R52+R60+R66+R73</f>
        <v>3235.41</v>
      </c>
      <c r="S78" s="39">
        <f aca="true" t="shared" si="13" ref="H78:AE78">S16+S22+S30+S38+S46+S52+S60+S66</f>
        <v>0</v>
      </c>
      <c r="T78" s="39">
        <f>T16+T22+T30+T38+T46+T52+T60+T66</f>
        <v>3307.59</v>
      </c>
      <c r="U78" s="39">
        <f>U16+U22+U30+U38+U46+U52+U60+U66</f>
        <v>0</v>
      </c>
      <c r="V78" s="39">
        <f t="shared" si="13"/>
        <v>3682.3</v>
      </c>
      <c r="W78" s="39">
        <f t="shared" si="13"/>
        <v>0</v>
      </c>
      <c r="X78" s="39">
        <f t="shared" si="13"/>
        <v>350.36</v>
      </c>
      <c r="Y78" s="39">
        <f t="shared" si="13"/>
        <v>0</v>
      </c>
      <c r="Z78" s="39">
        <f t="shared" si="13"/>
        <v>0</v>
      </c>
      <c r="AA78" s="39">
        <f t="shared" si="13"/>
        <v>0</v>
      </c>
      <c r="AB78" s="39">
        <f t="shared" si="13"/>
        <v>226.25</v>
      </c>
      <c r="AC78" s="39">
        <f t="shared" si="13"/>
        <v>0</v>
      </c>
      <c r="AD78" s="39">
        <f t="shared" si="13"/>
        <v>0</v>
      </c>
      <c r="AE78" s="39">
        <f t="shared" si="13"/>
        <v>0</v>
      </c>
      <c r="AF78" s="83"/>
    </row>
    <row r="79" spans="1:32" s="9" customFormat="1" ht="15.75">
      <c r="A79" s="17" t="s">
        <v>30</v>
      </c>
      <c r="B79" s="35">
        <f>B17+B23+B41+B47+B53+B61+B67+B74</f>
        <v>1351.9</v>
      </c>
      <c r="C79" s="35">
        <f>C17+C23+C41+C47+C53+C61+C67+C74</f>
        <v>701.63</v>
      </c>
      <c r="D79" s="35">
        <f aca="true" t="shared" si="14" ref="D79:AE79">D17+D23+D41+D47+D53+D61+D67</f>
        <v>703</v>
      </c>
      <c r="E79" s="35">
        <f>E17+E23+E41+E47+E53+E61+E67+E74+E31</f>
        <v>700.9</v>
      </c>
      <c r="F79" s="35">
        <v>0</v>
      </c>
      <c r="G79" s="35">
        <f>(I79+K79+M79)/B79*100</f>
        <v>40.58510244840594</v>
      </c>
      <c r="H79" s="39">
        <f t="shared" si="14"/>
        <v>0</v>
      </c>
      <c r="I79" s="39">
        <f t="shared" si="14"/>
        <v>0</v>
      </c>
      <c r="J79" s="39">
        <f t="shared" si="14"/>
        <v>397</v>
      </c>
      <c r="K79" s="39">
        <f t="shared" si="14"/>
        <v>396.44</v>
      </c>
      <c r="L79" s="39">
        <f>L17+L23+L41+L47+L53+L61+L67</f>
        <v>152.63</v>
      </c>
      <c r="M79" s="39">
        <f>M17+M23+M41+M47+M53+M61+M67</f>
        <v>152.23</v>
      </c>
      <c r="N79" s="39">
        <f t="shared" si="14"/>
        <v>152</v>
      </c>
      <c r="O79" s="39">
        <f t="shared" si="14"/>
        <v>152.23</v>
      </c>
      <c r="P79" s="39">
        <f t="shared" si="14"/>
        <v>268.8</v>
      </c>
      <c r="Q79" s="39">
        <f t="shared" si="14"/>
        <v>0</v>
      </c>
      <c r="R79" s="39">
        <f t="shared" si="14"/>
        <v>0.07</v>
      </c>
      <c r="S79" s="39">
        <f t="shared" si="14"/>
        <v>0</v>
      </c>
      <c r="T79" s="39">
        <f t="shared" si="14"/>
        <v>7.5</v>
      </c>
      <c r="U79" s="39">
        <f t="shared" si="14"/>
        <v>0</v>
      </c>
      <c r="V79" s="39">
        <f t="shared" si="14"/>
        <v>0</v>
      </c>
      <c r="W79" s="39">
        <f t="shared" si="14"/>
        <v>0</v>
      </c>
      <c r="X79" s="39">
        <f t="shared" si="14"/>
        <v>103.06</v>
      </c>
      <c r="Y79" s="39">
        <f t="shared" si="14"/>
        <v>0</v>
      </c>
      <c r="Z79" s="39">
        <f t="shared" si="14"/>
        <v>270.84</v>
      </c>
      <c r="AA79" s="39">
        <f t="shared" si="14"/>
        <v>0</v>
      </c>
      <c r="AB79" s="39">
        <f t="shared" si="14"/>
        <v>0</v>
      </c>
      <c r="AC79" s="39">
        <f t="shared" si="14"/>
        <v>0</v>
      </c>
      <c r="AD79" s="39">
        <f t="shared" si="14"/>
        <v>0</v>
      </c>
      <c r="AE79" s="39">
        <f t="shared" si="14"/>
        <v>0</v>
      </c>
      <c r="AF79" s="83"/>
    </row>
    <row r="80" spans="1:32" s="9" customFormat="1" ht="16.5" hidden="1" thickBot="1">
      <c r="A80" s="75" t="s">
        <v>31</v>
      </c>
      <c r="B80" s="76">
        <v>2510.1</v>
      </c>
      <c r="C80" s="76">
        <f aca="true" t="shared" si="15" ref="C80:AE80">C18+C24+C32+C42+C48+C54+C62+C68</f>
        <v>0</v>
      </c>
      <c r="D80" s="76"/>
      <c r="E80" s="76">
        <f t="shared" si="15"/>
        <v>0</v>
      </c>
      <c r="F80" s="76">
        <f t="shared" si="15"/>
        <v>0</v>
      </c>
      <c r="G80" s="35">
        <f>(I80+K80+M80)/B80*100</f>
        <v>0</v>
      </c>
      <c r="H80" s="55">
        <f t="shared" si="15"/>
        <v>0</v>
      </c>
      <c r="I80" s="55">
        <f t="shared" si="15"/>
        <v>0</v>
      </c>
      <c r="J80" s="55">
        <f t="shared" si="15"/>
        <v>0</v>
      </c>
      <c r="K80" s="55">
        <f t="shared" si="15"/>
        <v>0</v>
      </c>
      <c r="L80" s="55">
        <f t="shared" si="15"/>
        <v>0</v>
      </c>
      <c r="M80" s="55">
        <f t="shared" si="15"/>
        <v>0</v>
      </c>
      <c r="N80" s="55">
        <f t="shared" si="15"/>
        <v>0</v>
      </c>
      <c r="O80" s="55">
        <f t="shared" si="15"/>
        <v>0</v>
      </c>
      <c r="P80" s="55">
        <f t="shared" si="15"/>
        <v>0</v>
      </c>
      <c r="Q80" s="55">
        <f t="shared" si="15"/>
        <v>0</v>
      </c>
      <c r="R80" s="55">
        <f t="shared" si="15"/>
        <v>0</v>
      </c>
      <c r="S80" s="55">
        <f t="shared" si="15"/>
        <v>0</v>
      </c>
      <c r="T80" s="55">
        <f t="shared" si="15"/>
        <v>0</v>
      </c>
      <c r="U80" s="55">
        <f t="shared" si="15"/>
        <v>0</v>
      </c>
      <c r="V80" s="55">
        <f t="shared" si="15"/>
        <v>0</v>
      </c>
      <c r="W80" s="55">
        <f t="shared" si="15"/>
        <v>0</v>
      </c>
      <c r="X80" s="55">
        <v>0</v>
      </c>
      <c r="Y80" s="55">
        <f t="shared" si="15"/>
        <v>0</v>
      </c>
      <c r="Z80" s="55">
        <f t="shared" si="15"/>
        <v>0</v>
      </c>
      <c r="AA80" s="55">
        <f t="shared" si="15"/>
        <v>0</v>
      </c>
      <c r="AB80" s="55">
        <f t="shared" si="15"/>
        <v>0</v>
      </c>
      <c r="AC80" s="55">
        <f t="shared" si="15"/>
        <v>0</v>
      </c>
      <c r="AD80" s="55">
        <f t="shared" si="15"/>
        <v>0</v>
      </c>
      <c r="AE80" s="55">
        <f t="shared" si="15"/>
        <v>0</v>
      </c>
      <c r="AF80" s="88"/>
    </row>
    <row r="81" spans="1:32" s="9" customFormat="1" ht="15.75">
      <c r="A81" s="77"/>
      <c r="B81" s="78"/>
      <c r="C81" s="78"/>
      <c r="D81" s="78"/>
      <c r="E81" s="78"/>
      <c r="F81" s="78"/>
      <c r="G81" s="78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89"/>
    </row>
    <row r="82" spans="1:32" s="59" customFormat="1" ht="18.75">
      <c r="A82" s="57" t="s">
        <v>39</v>
      </c>
      <c r="B82" s="58"/>
      <c r="C82" s="58"/>
      <c r="D82" s="58"/>
      <c r="E82" s="58"/>
      <c r="F82" s="58"/>
      <c r="G82" s="58"/>
      <c r="H82" s="58"/>
      <c r="I82" s="58" t="s">
        <v>40</v>
      </c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90"/>
    </row>
    <row r="83" spans="1:32" s="62" customFormat="1" ht="35.25" customHeight="1">
      <c r="A83" s="63"/>
      <c r="B83" s="79"/>
      <c r="C83" s="79"/>
      <c r="D83" s="79"/>
      <c r="E83" s="79"/>
      <c r="F83" s="79"/>
      <c r="G83" s="79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91"/>
    </row>
    <row r="84" spans="1:32" s="66" customFormat="1" ht="19.5" customHeight="1">
      <c r="A84" s="63"/>
      <c r="B84" s="64"/>
      <c r="C84" s="65"/>
      <c r="D84" s="65"/>
      <c r="E84" s="65"/>
      <c r="F84" s="65"/>
      <c r="G84" s="65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92"/>
    </row>
    <row r="85" spans="1:32" s="62" customFormat="1" ht="18.75">
      <c r="A85" s="63" t="s">
        <v>55</v>
      </c>
      <c r="B85" s="64"/>
      <c r="C85" s="65"/>
      <c r="D85" s="65"/>
      <c r="E85" s="65"/>
      <c r="F85" s="65"/>
      <c r="G85" s="65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0"/>
    </row>
    <row r="86" spans="1:32" s="62" customFormat="1" ht="18.75">
      <c r="A86" s="63" t="s">
        <v>60</v>
      </c>
      <c r="B86" s="64"/>
      <c r="C86" s="65"/>
      <c r="D86" s="65"/>
      <c r="E86" s="65"/>
      <c r="F86" s="65"/>
      <c r="G86" s="65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0"/>
    </row>
    <row r="87" spans="1:32" s="62" customFormat="1" ht="18.75">
      <c r="A87" s="63" t="s">
        <v>70</v>
      </c>
      <c r="B87" s="64"/>
      <c r="C87" s="65"/>
      <c r="D87" s="65"/>
      <c r="E87" s="65"/>
      <c r="F87" s="65"/>
      <c r="G87" s="65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0"/>
    </row>
    <row r="88" spans="1:32" s="62" customFormat="1" ht="18.75">
      <c r="A88" s="63" t="s">
        <v>71</v>
      </c>
      <c r="B88" s="64"/>
      <c r="C88" s="65"/>
      <c r="D88" s="65"/>
      <c r="E88" s="65"/>
      <c r="F88" s="65"/>
      <c r="G88" s="65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0"/>
    </row>
    <row r="89" spans="1:32" s="62" customFormat="1" ht="18.75">
      <c r="A89" s="80">
        <v>42131</v>
      </c>
      <c r="B89" s="64"/>
      <c r="C89" s="65"/>
      <c r="D89" s="65"/>
      <c r="E89" s="65"/>
      <c r="F89" s="65"/>
      <c r="G89" s="65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0"/>
    </row>
    <row r="90" spans="2:31" ht="15.75">
      <c r="B90" s="81"/>
      <c r="C90" s="82"/>
      <c r="D90" s="82"/>
      <c r="E90" s="82"/>
      <c r="F90" s="82"/>
      <c r="G90" s="82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</row>
    <row r="91" spans="2:31" ht="15.75">
      <c r="B91" s="81"/>
      <c r="C91" s="82"/>
      <c r="D91" s="82"/>
      <c r="E91" s="82"/>
      <c r="F91" s="82"/>
      <c r="G91" s="82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</row>
    <row r="92" spans="2:31" ht="15.75">
      <c r="B92" s="81"/>
      <c r="C92" s="82"/>
      <c r="D92" s="82"/>
      <c r="E92" s="82"/>
      <c r="F92" s="82"/>
      <c r="G92" s="82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</row>
    <row r="93" spans="2:31" ht="15.75">
      <c r="B93" s="81"/>
      <c r="C93" s="82"/>
      <c r="D93" s="82"/>
      <c r="E93" s="82"/>
      <c r="F93" s="82"/>
      <c r="G93" s="82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</row>
    <row r="94" spans="2:31" ht="15.75">
      <c r="B94" s="81"/>
      <c r="C94" s="82"/>
      <c r="D94" s="82"/>
      <c r="E94" s="82"/>
      <c r="F94" s="82"/>
      <c r="G94" s="82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</row>
    <row r="95" spans="2:31" ht="15.75">
      <c r="B95" s="81"/>
      <c r="C95" s="82"/>
      <c r="D95" s="82"/>
      <c r="E95" s="82"/>
      <c r="F95" s="82"/>
      <c r="G95" s="82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</row>
    <row r="96" spans="2:31" ht="15.75">
      <c r="B96" s="81"/>
      <c r="C96" s="82"/>
      <c r="D96" s="82"/>
      <c r="E96" s="82"/>
      <c r="F96" s="82"/>
      <c r="G96" s="82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</row>
    <row r="97" spans="2:31" ht="15.75">
      <c r="B97" s="81"/>
      <c r="C97" s="82"/>
      <c r="D97" s="82"/>
      <c r="E97" s="82"/>
      <c r="F97" s="82"/>
      <c r="G97" s="82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</row>
  </sheetData>
  <sheetProtection selectLockedCells="1" selectUnlockedCells="1"/>
  <mergeCells count="24">
    <mergeCell ref="G1:H1"/>
    <mergeCell ref="L1:R1"/>
    <mergeCell ref="A2:T2"/>
    <mergeCell ref="A3:S3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S5"/>
    <mergeCell ref="AF5:AF6"/>
    <mergeCell ref="AF37:AF38"/>
    <mergeCell ref="T5:U5"/>
    <mergeCell ref="V5:W5"/>
    <mergeCell ref="X5:Y5"/>
    <mergeCell ref="Z5:AA5"/>
    <mergeCell ref="AB5:AC5"/>
    <mergeCell ref="AD5:AE5"/>
  </mergeCells>
  <printOptions horizontalCentered="1"/>
  <pageMargins left="0.7086614173228347" right="0.7086614173228347" top="0.7480314960629921" bottom="0.7480314960629921" header="0.31496062992125984" footer="0.31496062992125984"/>
  <pageSetup fitToHeight="8" horizontalDpi="600" verticalDpi="600" orientation="landscape" paperSize="9" scale="27" r:id="rId3"/>
  <rowBreaks count="2" manualBreakCount="2">
    <brk id="20" max="31" man="1"/>
    <brk id="48" max="31" man="1"/>
  </rowBreaks>
  <colBreaks count="1" manualBreakCount="1">
    <brk id="17" max="8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Обухова Елена Амировна</cp:lastModifiedBy>
  <cp:lastPrinted>2015-05-07T07:10:53Z</cp:lastPrinted>
  <dcterms:modified xsi:type="dcterms:W3CDTF">2015-05-07T10:46:23Z</dcterms:modified>
  <cp:category/>
  <cp:version/>
  <cp:contentType/>
  <cp:contentStatus/>
</cp:coreProperties>
</file>